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media/image2.webp" ContentType="image/webp"/>
  <Override PartName="/xl/media/image4.webp" ContentType="image/webp"/>
  <Override PartName="/xl/media/image7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实时库存" sheetId="14" r:id="rId1"/>
    <sheet name="0708" sheetId="5" r:id="rId2"/>
    <sheet name="Sum All" sheetId="13" r:id="rId3"/>
    <sheet name="0814 " sheetId="8" r:id="rId4"/>
    <sheet name="0814-1" sheetId="9" r:id="rId5"/>
    <sheet name="1115" sheetId="10" r:id="rId6"/>
    <sheet name="251227" sheetId="12" r:id="rId7"/>
    <sheet name="计算公式" sheetId="11" r:id="rId8"/>
  </sheets>
  <definedNames>
    <definedName name="_xlnm.Print_Area" localSheetId="1">'0708'!$A$1:$Z$27</definedName>
    <definedName name="_xlnm.Print_Area" localSheetId="3">'0814 '!$A$1:$G$28</definedName>
    <definedName name="_xlnm.Print_Area" localSheetId="2">'Sum All'!$A$1:$AD$83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" name="ID_FD6D13AF89134AE9831E87185F8CC2D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52295" y="1803400"/>
          <a:ext cx="635000" cy="635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95090FB745C74DEA8BFAE3F4E2BC65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852295" y="8280400"/>
          <a:ext cx="1270000" cy="12700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<sst xmlns="http://schemas.openxmlformats.org/spreadsheetml/2006/main" count="2444" uniqueCount="596">
  <si>
    <t>SKU编码</t>
  </si>
  <si>
    <t>SKU名称</t>
  </si>
  <si>
    <t>总库存</t>
  </si>
  <si>
    <t>在库库存</t>
  </si>
  <si>
    <t>可用库存</t>
  </si>
  <si>
    <t>待出库存</t>
  </si>
  <si>
    <t>在途库存</t>
  </si>
  <si>
    <t>冻结库存</t>
  </si>
  <si>
    <t>1569+3003+3001-08</t>
  </si>
  <si>
    <t>20</t>
  </si>
  <si>
    <t>0</t>
  </si>
  <si>
    <t>1595+3003+3001-08</t>
  </si>
  <si>
    <t>1913+3003+3001-06</t>
  </si>
  <si>
    <t>201898-JM102</t>
  </si>
  <si>
    <t>150</t>
  </si>
  <si>
    <t>2071547-ONLY LAMP</t>
  </si>
  <si>
    <t>2071547-Only Lamp</t>
  </si>
  <si>
    <t>540</t>
  </si>
  <si>
    <t>140</t>
  </si>
  <si>
    <t>400</t>
  </si>
  <si>
    <t>2072370-A-40CM</t>
  </si>
  <si>
    <t>3</t>
  </si>
  <si>
    <t>357</t>
  </si>
  <si>
    <t>355</t>
  </si>
  <si>
    <t>2</t>
  </si>
  <si>
    <t>1</t>
  </si>
  <si>
    <t>2072370-A-60CM</t>
  </si>
  <si>
    <t>9</t>
  </si>
  <si>
    <t>7</t>
  </si>
  <si>
    <t>100</t>
  </si>
  <si>
    <t>2072370-A-80</t>
  </si>
  <si>
    <t>72</t>
  </si>
  <si>
    <t>32</t>
  </si>
  <si>
    <t>31</t>
  </si>
  <si>
    <t>40</t>
  </si>
  <si>
    <t>2072370-E-50</t>
  </si>
  <si>
    <t>88</t>
  </si>
  <si>
    <t>2072370-E-60</t>
  </si>
  <si>
    <t>16</t>
  </si>
  <si>
    <t>2072370-G-30CM</t>
  </si>
  <si>
    <t>4</t>
  </si>
  <si>
    <t>1756</t>
  </si>
  <si>
    <t>1746</t>
  </si>
  <si>
    <t>10</t>
  </si>
  <si>
    <t>2072370-G-38</t>
  </si>
  <si>
    <t>2072370-G-40CM</t>
  </si>
  <si>
    <t>160</t>
  </si>
  <si>
    <t>159</t>
  </si>
  <si>
    <t>2072370-G-50</t>
  </si>
  <si>
    <t>2072370-G-50CM</t>
  </si>
  <si>
    <t>59</t>
  </si>
  <si>
    <t>2072370-J-A02-EU</t>
  </si>
  <si>
    <t>57</t>
  </si>
  <si>
    <t>2072370-J-B06</t>
  </si>
  <si>
    <t>1378</t>
  </si>
  <si>
    <t>263</t>
  </si>
  <si>
    <t>1115</t>
  </si>
  <si>
    <t>2072370-J-B07</t>
  </si>
  <si>
    <t>66</t>
  </si>
  <si>
    <t>2072370-J-C03-30</t>
  </si>
  <si>
    <t>50</t>
  </si>
  <si>
    <t>2072370-J-C03-30B</t>
  </si>
  <si>
    <t>2072370-J-C05</t>
  </si>
  <si>
    <t>797</t>
  </si>
  <si>
    <t>197</t>
  </si>
  <si>
    <t>196</t>
  </si>
  <si>
    <t>600</t>
  </si>
  <si>
    <t>2072370-J-C05-B</t>
  </si>
  <si>
    <t>350</t>
  </si>
  <si>
    <t>300</t>
  </si>
  <si>
    <t>2072370-J-C07D</t>
  </si>
  <si>
    <t>44</t>
  </si>
  <si>
    <t>2072370-J-C09-R3-1</t>
  </si>
  <si>
    <t>102</t>
  </si>
  <si>
    <t>99</t>
  </si>
  <si>
    <t>2072370-J-C09-R3-2</t>
  </si>
  <si>
    <t>114</t>
  </si>
  <si>
    <t>112</t>
  </si>
  <si>
    <t>2072370-J-D06-40</t>
  </si>
  <si>
    <t>2072370-J-D4019</t>
  </si>
  <si>
    <t>391</t>
  </si>
  <si>
    <t>91</t>
  </si>
  <si>
    <t>2072370-J-D0640BK</t>
  </si>
  <si>
    <t>2072370-J-D4019BK</t>
  </si>
  <si>
    <t>25</t>
  </si>
  <si>
    <t>2072370-J-D07-25</t>
  </si>
  <si>
    <t>2072370-J-D2550</t>
  </si>
  <si>
    <t>373</t>
  </si>
  <si>
    <t>73</t>
  </si>
  <si>
    <t>70</t>
  </si>
  <si>
    <t>2072370-J-D07-25BK</t>
  </si>
  <si>
    <t>2072370-J-D2550BK</t>
  </si>
  <si>
    <t>2072370-J-D07-35</t>
  </si>
  <si>
    <t>2072370-J-D08-40</t>
  </si>
  <si>
    <t>2072370-J-D0840</t>
  </si>
  <si>
    <t>316</t>
  </si>
  <si>
    <t>116</t>
  </si>
  <si>
    <t>200</t>
  </si>
  <si>
    <t>2072370-J-D08-B-40</t>
  </si>
  <si>
    <t>2072370-J-D0840BK</t>
  </si>
  <si>
    <t>49</t>
  </si>
  <si>
    <t>2072370-J-D0850</t>
  </si>
  <si>
    <t>86</t>
  </si>
  <si>
    <t>2072370-J-D0860</t>
  </si>
  <si>
    <t>41</t>
  </si>
  <si>
    <t>2072370-J-D0860BK</t>
  </si>
  <si>
    <t>28</t>
  </si>
  <si>
    <t>2072370-J-D6030</t>
  </si>
  <si>
    <t>106</t>
  </si>
  <si>
    <t>90</t>
  </si>
  <si>
    <t>2072370-J-E02</t>
  </si>
  <si>
    <t>2072370-T45</t>
  </si>
  <si>
    <t>2417-BK</t>
  </si>
  <si>
    <t>3668-D50</t>
  </si>
  <si>
    <t>30</t>
  </si>
  <si>
    <t>5000221-B-40</t>
  </si>
  <si>
    <t>19</t>
  </si>
  <si>
    <t>50002535-D50</t>
  </si>
  <si>
    <t>338</t>
  </si>
  <si>
    <t>38</t>
  </si>
  <si>
    <t>5000255-L-D</t>
  </si>
  <si>
    <t>D18xH48cm balck</t>
  </si>
  <si>
    <t>5000255-L-T-EU</t>
  </si>
  <si>
    <t>50004224-E</t>
  </si>
  <si>
    <t>50004224-E-C</t>
  </si>
  <si>
    <t>50004242-35</t>
  </si>
  <si>
    <t>45</t>
  </si>
  <si>
    <t>50004242-B-25</t>
  </si>
  <si>
    <t>11</t>
  </si>
  <si>
    <t>50004242-G-50</t>
  </si>
  <si>
    <t>5202601-DIA35</t>
  </si>
  <si>
    <t>5202601-Dia35</t>
  </si>
  <si>
    <t>65</t>
  </si>
  <si>
    <t>5202601-DIA45</t>
  </si>
  <si>
    <t>5202601-Dia45</t>
  </si>
  <si>
    <t>5202714-A-35CM</t>
  </si>
  <si>
    <t>5202714-A-45CM</t>
  </si>
  <si>
    <t>121</t>
  </si>
  <si>
    <t>120</t>
  </si>
  <si>
    <t>5202714-A-55CM</t>
  </si>
  <si>
    <t>115</t>
  </si>
  <si>
    <t>5202714-B-55</t>
  </si>
  <si>
    <t>138</t>
  </si>
  <si>
    <t>5202714-C-55</t>
  </si>
  <si>
    <t>149</t>
  </si>
  <si>
    <t>5204242-H-45</t>
  </si>
  <si>
    <t>63</t>
  </si>
  <si>
    <t>13</t>
  </si>
  <si>
    <t>5207-A30</t>
  </si>
  <si>
    <t>101</t>
  </si>
  <si>
    <t>98</t>
  </si>
  <si>
    <t>5207-A38</t>
  </si>
  <si>
    <t>5207-A45</t>
  </si>
  <si>
    <t>53</t>
  </si>
  <si>
    <t>5207706-A6US</t>
  </si>
  <si>
    <t>A6-120盘</t>
  </si>
  <si>
    <t>5207706-A8US</t>
  </si>
  <si>
    <t>A8-120盘</t>
  </si>
  <si>
    <t>5207706-M-30</t>
  </si>
  <si>
    <t>303</t>
  </si>
  <si>
    <t>5207706-M-40</t>
  </si>
  <si>
    <t>189</t>
  </si>
  <si>
    <t>188</t>
  </si>
  <si>
    <t>52082583-WARM-002</t>
  </si>
  <si>
    <t>52082583 3000K-2PCS</t>
  </si>
  <si>
    <t>48</t>
  </si>
  <si>
    <t>5214-A</t>
  </si>
  <si>
    <t>64244-3</t>
  </si>
  <si>
    <t>183</t>
  </si>
  <si>
    <t>180</t>
  </si>
  <si>
    <t>CA-45MS-DIM-EU</t>
  </si>
  <si>
    <t>CA-45MS-EU</t>
  </si>
  <si>
    <t>CABLE-45BK-DIM-EU</t>
  </si>
  <si>
    <t>Cable-45BK-DIM-EU</t>
  </si>
  <si>
    <t>179</t>
  </si>
  <si>
    <t>CABLE-45BK-EU</t>
  </si>
  <si>
    <t>Cable-45BK-EU</t>
  </si>
  <si>
    <t>CABLEA6-BK</t>
  </si>
  <si>
    <t>CableA6-BK</t>
  </si>
  <si>
    <t>176</t>
  </si>
  <si>
    <t>J01-B-30</t>
  </si>
  <si>
    <t>5</t>
  </si>
  <si>
    <t>51</t>
  </si>
  <si>
    <t>J01-B-50</t>
  </si>
  <si>
    <t>104</t>
  </si>
  <si>
    <t>54</t>
  </si>
  <si>
    <t>J16-WH</t>
  </si>
  <si>
    <t>8</t>
  </si>
  <si>
    <t>MT-601</t>
  </si>
  <si>
    <t>RMACNDEFRAB250901U000078</t>
  </si>
  <si>
    <t>00340434410703465851</t>
  </si>
  <si>
    <t>RMACNDEFRAB251110U000298</t>
  </si>
  <si>
    <t>358510418011</t>
  </si>
  <si>
    <t>RMACNDEFRAB251120U000093</t>
  </si>
  <si>
    <t>00340434391866758335</t>
  </si>
  <si>
    <t>RMADEFRAB250829W000211</t>
  </si>
  <si>
    <t>00340434623828214406</t>
  </si>
  <si>
    <t>RMADEFRAB250829W000218</t>
  </si>
  <si>
    <t>00340434623828214628</t>
  </si>
  <si>
    <t>RMADEFRAB250901W000415</t>
  </si>
  <si>
    <t>883894013655</t>
  </si>
  <si>
    <t>RMADEFRAB250903W000326</t>
  </si>
  <si>
    <t>00340434623828330373</t>
  </si>
  <si>
    <t>RMADEFRAB250910W000345</t>
  </si>
  <si>
    <t>884141115183</t>
  </si>
  <si>
    <t>RMADEFRAB250912W000311</t>
  </si>
  <si>
    <t>884239364466</t>
  </si>
  <si>
    <t>RMADEFRAB250915W000068</t>
  </si>
  <si>
    <t>00340434623828530827</t>
  </si>
  <si>
    <t>RMADEFRAB250918W000315</t>
  </si>
  <si>
    <t>884335516283</t>
  </si>
  <si>
    <t>RMADEFRAB250918W000323</t>
  </si>
  <si>
    <t>884385158754</t>
  </si>
  <si>
    <t>RMADEFRAB250919W000188</t>
  </si>
  <si>
    <t>884356166193</t>
  </si>
  <si>
    <t>RMADEFRAB250923W000076</t>
  </si>
  <si>
    <t>00340434623828797039</t>
  </si>
  <si>
    <t>RMADEFRAB250923W000140</t>
  </si>
  <si>
    <t>09262144302933</t>
  </si>
  <si>
    <t>RMADEFRAB250924W000196</t>
  </si>
  <si>
    <t>884402311059</t>
  </si>
  <si>
    <t>RMADEFRAB250930W000292</t>
  </si>
  <si>
    <t>884656134667</t>
  </si>
  <si>
    <t>RMADEFRAB251001W000168</t>
  </si>
  <si>
    <t>00340434623828935738</t>
  </si>
  <si>
    <t>RMADEFRAB251001W000401</t>
  </si>
  <si>
    <t>00340434623829022840</t>
  </si>
  <si>
    <t>RMADEFRAB251001W000407</t>
  </si>
  <si>
    <t>00340434623828981674</t>
  </si>
  <si>
    <t>RMADEFRAB251006W000081</t>
  </si>
  <si>
    <t>884795779305</t>
  </si>
  <si>
    <t>RMADEFRAB251008W000234</t>
  </si>
  <si>
    <t>884851326624</t>
  </si>
  <si>
    <t>RMADEFRAB251010W000207</t>
  </si>
  <si>
    <t>884879535498</t>
  </si>
  <si>
    <t>RMADEFRAB251013W000235</t>
  </si>
  <si>
    <t>00340434623829350363</t>
  </si>
  <si>
    <t>RMADEFRAB251015W000027</t>
  </si>
  <si>
    <t>00340434623829172972</t>
  </si>
  <si>
    <t>RMADEFRAB251017W000091</t>
  </si>
  <si>
    <t>1ZJ241699136448590</t>
  </si>
  <si>
    <t>RMADEFRAB251017W000205</t>
  </si>
  <si>
    <t>00340434623829387116</t>
  </si>
  <si>
    <t>RMADEFRAB251018W000072</t>
  </si>
  <si>
    <t>885114697856</t>
  </si>
  <si>
    <t>RMADEFRAB251021W000093</t>
  </si>
  <si>
    <t>1ZJ241699127609629</t>
  </si>
  <si>
    <t>RMADEFRAB251022W000171</t>
  </si>
  <si>
    <t>1ZJ241699114647666</t>
  </si>
  <si>
    <t>RMADEFRAB251023W000018</t>
  </si>
  <si>
    <t>884996715615</t>
  </si>
  <si>
    <t>RMADEFRAB251023W000140</t>
  </si>
  <si>
    <t>885255416209</t>
  </si>
  <si>
    <t>RMADEFRAB251023W000168</t>
  </si>
  <si>
    <t>885323376573</t>
  </si>
  <si>
    <t>RMADEFRAB251023W000196</t>
  </si>
  <si>
    <t>885179508366</t>
  </si>
  <si>
    <t>RMADEFRAB251024W000044</t>
  </si>
  <si>
    <t>1ZJ241699138718133</t>
  </si>
  <si>
    <t>RMADEFRAB251024W000100</t>
  </si>
  <si>
    <t>1ZJ241699133340111</t>
  </si>
  <si>
    <t>RMADEFRAB251027W000120</t>
  </si>
  <si>
    <t>1ZJ241699112532748</t>
  </si>
  <si>
    <t>RMADEFRAB251027W000144</t>
  </si>
  <si>
    <t>1ZJ241699130721198</t>
  </si>
  <si>
    <t>RMADEFRAB251027W000157</t>
  </si>
  <si>
    <t>885399174010</t>
  </si>
  <si>
    <t>RMADEFRAB251028W000075</t>
  </si>
  <si>
    <t>1ZJ241699102352863</t>
  </si>
  <si>
    <t>RMADEFRAB251028W000304</t>
  </si>
  <si>
    <t>885422738536</t>
  </si>
  <si>
    <t>RMADEFRAB251030W000399</t>
  </si>
  <si>
    <t>1ZJ241699111563387</t>
  </si>
  <si>
    <t>RMADEFRAB251104W000061</t>
  </si>
  <si>
    <t>885257447862</t>
  </si>
  <si>
    <t>RMADEFRAB251105W000264</t>
  </si>
  <si>
    <t>885673825498</t>
  </si>
  <si>
    <t>RMADEFRAB251106W000017</t>
  </si>
  <si>
    <t>00340434623829876177</t>
  </si>
  <si>
    <t>RMADEFRAB251107W000410</t>
  </si>
  <si>
    <t>1ZJ241699130003222</t>
  </si>
  <si>
    <t>RMADEFRAB251111W000054</t>
  </si>
  <si>
    <t>1ZJ241699114344582</t>
  </si>
  <si>
    <t>RMADEFRAB251111W000174</t>
  </si>
  <si>
    <t>1ZJ241699114282630</t>
  </si>
  <si>
    <t>RMADEFRAB251112W000297</t>
  </si>
  <si>
    <t>1ZJ241699124023089</t>
  </si>
  <si>
    <t>RMADEFRAB251113W000495</t>
  </si>
  <si>
    <t>885868978045</t>
  </si>
  <si>
    <t>RMADEFRAB251113W000507</t>
  </si>
  <si>
    <t>00340454113829849140</t>
  </si>
  <si>
    <t>RMADEFRAB251113W000519</t>
  </si>
  <si>
    <t>00340434623829849102</t>
  </si>
  <si>
    <t>RMADEFRAB251114W000057</t>
  </si>
  <si>
    <t>1ZJ241699102611010</t>
  </si>
  <si>
    <t>RMADEFRAB251114W000106</t>
  </si>
  <si>
    <t>00340434391861569417</t>
  </si>
  <si>
    <t>RMADEFRAB251115W000016</t>
  </si>
  <si>
    <t>1ZJ241699101284626</t>
  </si>
  <si>
    <t>RMADEFRAB251117W000018</t>
  </si>
  <si>
    <t>1ZJ241699118515970</t>
  </si>
  <si>
    <t>RMADEFRAB251117W000028</t>
  </si>
  <si>
    <t>1ZJ241699116326197</t>
  </si>
  <si>
    <t>RMADEFRAB251117W000048</t>
  </si>
  <si>
    <t>1ZJ241699133409995</t>
  </si>
  <si>
    <t>RMADEFRAB251117W000082</t>
  </si>
  <si>
    <t>1ZJ241699119626456</t>
  </si>
  <si>
    <t>RMADEFRAB251118W000322</t>
  </si>
  <si>
    <t>00340434657248846329</t>
  </si>
  <si>
    <t>RMADEFRAB251119W000305</t>
  </si>
  <si>
    <t>1ZJ241699104515228</t>
  </si>
  <si>
    <t>RMADEFRAB251120W000506</t>
  </si>
  <si>
    <t>1ZJ241699100362954</t>
  </si>
  <si>
    <t>RMADEFRAB251122W000172</t>
  </si>
  <si>
    <t>1ZJ241699131835493</t>
  </si>
  <si>
    <t>RMADEFRAB251122W000240</t>
  </si>
  <si>
    <t>1ZJ241699105871270</t>
  </si>
  <si>
    <t>RMADEFRAB251124W000027</t>
  </si>
  <si>
    <t>1ZJ241699104066302</t>
  </si>
  <si>
    <t>RMADEFRAB251124W000150</t>
  </si>
  <si>
    <t>886040684732</t>
  </si>
  <si>
    <t>RMADEFRAB251125W000068</t>
  </si>
  <si>
    <t>00340434391883696009</t>
  </si>
  <si>
    <t>RMADEFRAB251125W000128</t>
  </si>
  <si>
    <t>1ZJ241699131493264</t>
  </si>
  <si>
    <t>RMADEFRAB251125W000249</t>
  </si>
  <si>
    <t>1ZJ241699130617417</t>
  </si>
  <si>
    <t>RMADEFRAB251126W000047</t>
  </si>
  <si>
    <t>1ZJ241699123110594</t>
  </si>
  <si>
    <t>RMADEFRAB251126W000121</t>
  </si>
  <si>
    <t>1ZJ241699132279235</t>
  </si>
  <si>
    <t>RMADEFRAB251126W000155</t>
  </si>
  <si>
    <t>886139518304</t>
  </si>
  <si>
    <t>RMADEFRAB251127W000420</t>
  </si>
  <si>
    <t>1ZJ241699106457985</t>
  </si>
  <si>
    <t>RMADEFRAB251128W000024</t>
  </si>
  <si>
    <t>00340434623830564650</t>
  </si>
  <si>
    <t>RMADEFRAB251128W000176</t>
  </si>
  <si>
    <t>00340434623830592493</t>
  </si>
  <si>
    <t>RMADEFRAB251202W000254</t>
  </si>
  <si>
    <t>1ZJ241699122752527</t>
  </si>
  <si>
    <t>RMADEFRAB251203W000007</t>
  </si>
  <si>
    <t>00340434391885343765</t>
  </si>
  <si>
    <t>RMADEFRAB251203W000148</t>
  </si>
  <si>
    <t>1ZJ241699107578343</t>
  </si>
  <si>
    <t>RMADEFRAB251203W000238</t>
  </si>
  <si>
    <t>358921486506</t>
  </si>
  <si>
    <t>RMADEFRAB251204W000007</t>
  </si>
  <si>
    <t>00340434391884643811</t>
  </si>
  <si>
    <t>RMADEFRAB251204W000086</t>
  </si>
  <si>
    <t>1ZJ241699121297165</t>
  </si>
  <si>
    <t>RMADEFRAB251204W000099</t>
  </si>
  <si>
    <t>1ZJ241699114993309</t>
  </si>
  <si>
    <t>RMADEFRAB251206W000088</t>
  </si>
  <si>
    <t>358922430304</t>
  </si>
  <si>
    <t>RMADEFRAB251206W000110</t>
  </si>
  <si>
    <t>00340434623830743161</t>
  </si>
  <si>
    <t>RMADEFRAB251208W000026</t>
  </si>
  <si>
    <t>00340434391883396558</t>
  </si>
  <si>
    <t>RMADEFRAB251208W000065</t>
  </si>
  <si>
    <t>00340434623830741389</t>
  </si>
  <si>
    <t>RMADEFRAB251209W000344</t>
  </si>
  <si>
    <t>1ZJ241699137270967</t>
  </si>
  <si>
    <t>RMADEFRAB251210W000015</t>
  </si>
  <si>
    <t>00340434391895043013</t>
  </si>
  <si>
    <t>RMADEFRAB251211W000117</t>
  </si>
  <si>
    <t>00340434623830831691</t>
  </si>
  <si>
    <t>RMADEFRAB251212W000166</t>
  </si>
  <si>
    <t>886765456383</t>
  </si>
  <si>
    <t>RMADEFRAB251215W000022</t>
  </si>
  <si>
    <t>1ZJ241699112849577</t>
  </si>
  <si>
    <t>RMADEFRAB251215W000039</t>
  </si>
  <si>
    <t>1ZJ241699115458350</t>
  </si>
  <si>
    <t>RMADEFRAB251215W000184</t>
  </si>
  <si>
    <t>00340434623830856755</t>
  </si>
  <si>
    <t>RMADEFRAB251215W000223</t>
  </si>
  <si>
    <t>1ZJ241699109522845</t>
  </si>
  <si>
    <t>RMADEFRAB251216W000146</t>
  </si>
  <si>
    <t>886846301510</t>
  </si>
  <si>
    <t>RMADEFRAB251218W000222</t>
  </si>
  <si>
    <t>CC643583733SE</t>
  </si>
  <si>
    <t>RMADEFRAB251224W000144</t>
  </si>
  <si>
    <t>00340434380820039368</t>
  </si>
  <si>
    <t>RMADEFRAB251227W000109</t>
  </si>
  <si>
    <t>887233701842</t>
  </si>
  <si>
    <t>RMADEFRAB251227W000154</t>
  </si>
  <si>
    <t>358928540335</t>
  </si>
  <si>
    <t>RMADEFRAB251227W000188</t>
  </si>
  <si>
    <t>358932063931</t>
  </si>
  <si>
    <t>RMADEFRAB260102W000015</t>
  </si>
  <si>
    <t>00340434391925400229</t>
  </si>
  <si>
    <t>RMADEFRAB260102W000192</t>
  </si>
  <si>
    <t>1ZJ241699104809778</t>
  </si>
  <si>
    <t>RMADEFRAB260102W000307</t>
  </si>
  <si>
    <t>1ZJ241699104554294</t>
  </si>
  <si>
    <t>RMADEFRAB260103W000051</t>
  </si>
  <si>
    <t>1ZJ241699130503496</t>
  </si>
  <si>
    <t>RMADEFRAB260103W000124</t>
  </si>
  <si>
    <t>1ZJ241699118773389</t>
  </si>
  <si>
    <t>RMADEFRAB260103W000193</t>
  </si>
  <si>
    <t>1ZJ241699134632901</t>
  </si>
  <si>
    <t>RMADEFRAB260105W000017</t>
  </si>
  <si>
    <t>1ZJ241699120436828</t>
  </si>
  <si>
    <t>RMADEFRAB260105W000113</t>
  </si>
  <si>
    <t>1ZJ241699112054783</t>
  </si>
  <si>
    <t>RMADEFRAB260105W000128</t>
  </si>
  <si>
    <t>1ZJ241699105953299</t>
  </si>
  <si>
    <t>RMADEFRAB260105W000142</t>
  </si>
  <si>
    <t>1ZJ241699100313533</t>
  </si>
  <si>
    <t>RMADEFRAB260106W000047</t>
  </si>
  <si>
    <t>1ZJ241699117971783</t>
  </si>
  <si>
    <t>RMADEFRAB260106W000083</t>
  </si>
  <si>
    <t>1ZJ241699135852707</t>
  </si>
  <si>
    <t>RMADEFRAB260107W000005</t>
  </si>
  <si>
    <t>1ZJ241699127153433</t>
  </si>
  <si>
    <t>RMADEFRAB260107W000065</t>
  </si>
  <si>
    <t>1ZJ241699114738228</t>
  </si>
  <si>
    <t>RMAESMADA251016W000004</t>
  </si>
  <si>
    <t>1ZJ241699103694260</t>
  </si>
  <si>
    <t>RMAESMADA251112W000006</t>
  </si>
  <si>
    <t>1ZJ241699105585240</t>
  </si>
  <si>
    <t>RMAESMADA251204W000022</t>
  </si>
  <si>
    <t>1ZJ241699124398407</t>
  </si>
  <si>
    <t>RMAESMADA251215W000031</t>
  </si>
  <si>
    <t>1ZJ241699131183072</t>
  </si>
  <si>
    <t>WT08-B100-A-EU</t>
  </si>
  <si>
    <t>WT08-P18</t>
  </si>
  <si>
    <t xml:space="preserve">P18-IP65-6-1 </t>
  </si>
  <si>
    <t>27</t>
  </si>
  <si>
    <t>X001OFS95L</t>
  </si>
  <si>
    <t>17</t>
  </si>
  <si>
    <t>X001OFUPET</t>
  </si>
  <si>
    <t>X001P78HFP</t>
  </si>
  <si>
    <t>YDG-3585-DIM-W</t>
  </si>
  <si>
    <t>X001P7979P</t>
  </si>
  <si>
    <t>YDG-5055-30W-W-RC</t>
  </si>
  <si>
    <t>X001P7A2VH</t>
  </si>
  <si>
    <t>YDG-5055-DIM-B</t>
  </si>
  <si>
    <t>X001QZN909</t>
  </si>
  <si>
    <t>262</t>
  </si>
  <si>
    <t>X001QZT0J3</t>
  </si>
  <si>
    <t>193</t>
  </si>
  <si>
    <t>192</t>
  </si>
  <si>
    <t>X001QZT0R5</t>
  </si>
  <si>
    <t>52072561-Black</t>
  </si>
  <si>
    <t>220</t>
  </si>
  <si>
    <t>X001RCNZLJ</t>
  </si>
  <si>
    <t>YDG-C3001-3B</t>
  </si>
  <si>
    <t>X001RESH8D</t>
  </si>
  <si>
    <t>X001REXW01</t>
  </si>
  <si>
    <t>X001RJ3UUD</t>
  </si>
  <si>
    <t>YDG-C023-C4</t>
  </si>
  <si>
    <t>199</t>
  </si>
  <si>
    <t>X001RX58AJ</t>
  </si>
  <si>
    <t>X001RX7A1T</t>
  </si>
  <si>
    <t>X001RXBAKL</t>
  </si>
  <si>
    <t>X001RXF8IL</t>
  </si>
  <si>
    <t>X001UJBS6D</t>
  </si>
  <si>
    <t>X001UJJY8H</t>
  </si>
  <si>
    <t>X001UJN20N</t>
  </si>
  <si>
    <t>97</t>
  </si>
  <si>
    <t>XO01HVJAUZ</t>
  </si>
  <si>
    <t>74-541D-PCXC</t>
  </si>
  <si>
    <t>33</t>
  </si>
  <si>
    <t>XO01HVK2F7</t>
  </si>
  <si>
    <t>3E-T24X-P817</t>
  </si>
  <si>
    <t>YDG-20001452</t>
  </si>
  <si>
    <t>YDG-20001452 36W WW</t>
  </si>
  <si>
    <t>YDG-20001454</t>
  </si>
  <si>
    <t>YDG-20001454 36W CW</t>
  </si>
  <si>
    <t>YDG-20001455</t>
  </si>
  <si>
    <t>YDG-20001455 36W RGB</t>
  </si>
  <si>
    <t>YDG-20001455-BLUE</t>
  </si>
  <si>
    <t>YDG-20001455-BLUE 36W BLUE</t>
  </si>
  <si>
    <t>YDG-27050R</t>
  </si>
  <si>
    <t>YDG-5207479-BEIGE-LARGE</t>
  </si>
  <si>
    <t>YDG-5207479-Beige-Large</t>
  </si>
  <si>
    <t>64</t>
  </si>
  <si>
    <t>YDG-5207479-BEIGE-SMALL</t>
  </si>
  <si>
    <t>YDG-5207479-Beige-Small</t>
  </si>
  <si>
    <t>239</t>
  </si>
  <si>
    <t>89</t>
  </si>
  <si>
    <t>YDG-8060-EU</t>
  </si>
  <si>
    <t>331</t>
  </si>
  <si>
    <t>YDG-9020-EU</t>
  </si>
  <si>
    <t>YDG-A001-BG</t>
  </si>
  <si>
    <t>YDG-C016-3RB</t>
  </si>
  <si>
    <t>3RB</t>
  </si>
  <si>
    <t>YDG-C016-4B</t>
  </si>
  <si>
    <t>4LB</t>
  </si>
  <si>
    <t>YDG-J501-30</t>
  </si>
  <si>
    <t>170</t>
  </si>
  <si>
    <t>130</t>
  </si>
  <si>
    <t>YDG-J501-40</t>
  </si>
  <si>
    <t>228</t>
  </si>
  <si>
    <t>148</t>
  </si>
  <si>
    <t>80</t>
  </si>
  <si>
    <t>YDG-J501-50</t>
  </si>
  <si>
    <t>62</t>
  </si>
  <si>
    <t>YDG-J501-60</t>
  </si>
  <si>
    <t>26</t>
  </si>
  <si>
    <t>YDG-J502-50</t>
  </si>
  <si>
    <t>YDG-J503-25</t>
  </si>
  <si>
    <t>YDG-J512-50</t>
  </si>
  <si>
    <t>YDG-J513-50</t>
  </si>
  <si>
    <t>YDG-J514-60</t>
  </si>
  <si>
    <t>YDG-J514-D40</t>
  </si>
  <si>
    <t>J514 D400*H300</t>
  </si>
  <si>
    <t>YDG-J515-40</t>
  </si>
  <si>
    <t>515-40</t>
  </si>
  <si>
    <t>14</t>
  </si>
  <si>
    <t>YDG-J524-40</t>
  </si>
  <si>
    <t>127</t>
  </si>
  <si>
    <t>47</t>
  </si>
  <si>
    <t>YDG-J524-50</t>
  </si>
  <si>
    <t>111</t>
  </si>
  <si>
    <t>71</t>
  </si>
  <si>
    <t>69</t>
  </si>
  <si>
    <t>YDG-J524-60</t>
  </si>
  <si>
    <t>YDG-J528-24</t>
  </si>
  <si>
    <t>YDG-J528-42</t>
  </si>
  <si>
    <t>YDG-J539-1650</t>
  </si>
  <si>
    <t>YDG-J539-850</t>
  </si>
  <si>
    <t>YDG-J540-1000</t>
  </si>
  <si>
    <t>YDG-J540-1400</t>
  </si>
  <si>
    <t>YDG-P210-RB3</t>
  </si>
  <si>
    <t>YDG-P210-SB3</t>
  </si>
  <si>
    <t>YDG-WT08-1915-EU</t>
  </si>
  <si>
    <t>WT08-1915-EU</t>
  </si>
  <si>
    <t>35</t>
  </si>
  <si>
    <t>YDG-WT08-B100-EU</t>
  </si>
  <si>
    <t>WT08-B100-EU</t>
  </si>
  <si>
    <t>YDG-WT08-G100-EU</t>
  </si>
  <si>
    <t>WT08-G100-EU</t>
  </si>
  <si>
    <t>12</t>
  </si>
  <si>
    <t>YDG-WT08-G60-EU</t>
  </si>
  <si>
    <t>WT08-G60-EU</t>
  </si>
  <si>
    <t>长(cm)</t>
  </si>
  <si>
    <t>宽(cm)</t>
  </si>
  <si>
    <t>高(cm)</t>
  </si>
  <si>
    <t>重量（kg）</t>
  </si>
  <si>
    <t>/5000</t>
  </si>
  <si>
    <t>/1000000</t>
  </si>
  <si>
    <t>灯罩</t>
  </si>
  <si>
    <t>纸箱</t>
  </si>
  <si>
    <t>灯头</t>
  </si>
  <si>
    <t>打包
人工</t>
  </si>
  <si>
    <t>国内运输</t>
  </si>
  <si>
    <t>总计</t>
  </si>
  <si>
    <t>操作费</t>
  </si>
  <si>
    <t>汇率</t>
  </si>
  <si>
    <t>到仓总费用</t>
  </si>
  <si>
    <t>利润
1.1</t>
  </si>
  <si>
    <t>利润
1.3</t>
  </si>
  <si>
    <t>合计</t>
  </si>
  <si>
    <t>关税
0.02</t>
  </si>
  <si>
    <t>增值税
0.22</t>
  </si>
  <si>
    <t>国外递送</t>
  </si>
  <si>
    <t>YDG-J514-D60</t>
  </si>
  <si>
    <t xml:space="preserve"> </t>
  </si>
  <si>
    <t>吊灯
9405110000</t>
  </si>
  <si>
    <t>2072370-A-40</t>
  </si>
  <si>
    <t>2072370-H-40CM</t>
  </si>
  <si>
    <t>2072370-H-50CM</t>
  </si>
  <si>
    <t>68方</t>
  </si>
  <si>
    <t>单月销量</t>
  </si>
  <si>
    <t>国内
运输</t>
  </si>
  <si>
    <t>关税
0.027</t>
  </si>
  <si>
    <r>
      <rPr>
        <sz val="10"/>
        <color rgb="FF000000"/>
        <rFont val="宋体"/>
        <charset val="134"/>
      </rPr>
      <t>吊灯</t>
    </r>
    <r>
      <rPr>
        <sz val="10"/>
        <color rgb="FF000000"/>
        <rFont val="Arial"/>
        <charset val="134"/>
      </rPr>
      <t xml:space="preserve">
9405190000</t>
    </r>
  </si>
  <si>
    <r>
      <rPr>
        <sz val="10"/>
        <color rgb="FF000000"/>
        <rFont val="宋体"/>
        <charset val="134"/>
      </rPr>
      <t>吊灯</t>
    </r>
    <r>
      <rPr>
        <sz val="10"/>
        <color rgb="FF000000"/>
        <rFont val="Arial"/>
        <charset val="134"/>
      </rPr>
      <t xml:space="preserve">
9405110000</t>
    </r>
  </si>
  <si>
    <t>Black</t>
  </si>
  <si>
    <t>2072370-J-D0840H</t>
  </si>
  <si>
    <t>2072370-G-30cm</t>
  </si>
  <si>
    <t>YDG-5207479-Beige-Small 30x18x18-no bulb</t>
  </si>
  <si>
    <t>壁灯
Wall lamp
9405110000</t>
  </si>
  <si>
    <r>
      <rPr>
        <sz val="10"/>
        <color rgb="FF000000"/>
        <rFont val="宋体"/>
        <charset val="134"/>
      </rPr>
      <t>壁灯</t>
    </r>
    <r>
      <rPr>
        <sz val="10"/>
        <color rgb="FF000000"/>
        <rFont val="Arial"/>
        <charset val="134"/>
      </rPr>
      <t xml:space="preserve">
Wall lamp
9405110000</t>
    </r>
  </si>
  <si>
    <t>壁灯</t>
  </si>
  <si>
    <t>吸顶灯
Ceiling Light
9405110000</t>
  </si>
  <si>
    <t>YDG-P210-rb3</t>
  </si>
  <si>
    <r>
      <rPr>
        <b/>
        <sz val="10"/>
        <color rgb="FFC00000"/>
        <rFont val="Arial"/>
        <charset val="134"/>
      </rPr>
      <t>SKU</t>
    </r>
    <r>
      <rPr>
        <b/>
        <sz val="10"/>
        <color rgb="FFC00000"/>
        <rFont val="宋体"/>
        <charset val="134"/>
      </rPr>
      <t>编码</t>
    </r>
  </si>
  <si>
    <r>
      <rPr>
        <b/>
        <sz val="10"/>
        <color rgb="FFC00000"/>
        <rFont val="Arial"/>
        <charset val="134"/>
      </rPr>
      <t>SKU</t>
    </r>
    <r>
      <rPr>
        <b/>
        <sz val="10"/>
        <color rgb="FFC00000"/>
        <rFont val="宋体"/>
        <charset val="134"/>
      </rPr>
      <t>名称</t>
    </r>
  </si>
  <si>
    <r>
      <rPr>
        <b/>
        <sz val="10"/>
        <color rgb="FFC00000"/>
        <rFont val="宋体"/>
        <charset val="134"/>
      </rPr>
      <t>长</t>
    </r>
    <r>
      <rPr>
        <b/>
        <sz val="10"/>
        <color rgb="FFC00000"/>
        <rFont val="Arial"/>
        <charset val="134"/>
      </rPr>
      <t>(cm)</t>
    </r>
  </si>
  <si>
    <r>
      <rPr>
        <b/>
        <sz val="10"/>
        <color rgb="FFC00000"/>
        <rFont val="宋体"/>
        <charset val="134"/>
      </rPr>
      <t>宽</t>
    </r>
    <r>
      <rPr>
        <b/>
        <sz val="10"/>
        <color rgb="FFC00000"/>
        <rFont val="Arial"/>
        <charset val="134"/>
      </rPr>
      <t>(cm)</t>
    </r>
  </si>
  <si>
    <r>
      <rPr>
        <b/>
        <sz val="10"/>
        <color rgb="FFC00000"/>
        <rFont val="宋体"/>
        <charset val="134"/>
      </rPr>
      <t>高</t>
    </r>
    <r>
      <rPr>
        <b/>
        <sz val="10"/>
        <color rgb="FFC00000"/>
        <rFont val="Arial"/>
        <charset val="134"/>
      </rPr>
      <t>(cm)</t>
    </r>
  </si>
  <si>
    <r>
      <rPr>
        <b/>
        <sz val="10"/>
        <color rgb="FFC00000"/>
        <rFont val="宋体"/>
        <charset val="134"/>
      </rPr>
      <t>重量（</t>
    </r>
    <r>
      <rPr>
        <b/>
        <sz val="10"/>
        <color rgb="FFC00000"/>
        <rFont val="Arial"/>
        <charset val="134"/>
      </rPr>
      <t>kg</t>
    </r>
    <r>
      <rPr>
        <b/>
        <sz val="10"/>
        <color rgb="FFC00000"/>
        <rFont val="宋体"/>
        <charset val="134"/>
      </rPr>
      <t>）</t>
    </r>
  </si>
  <si>
    <t>掉线灯头</t>
  </si>
  <si>
    <t>整柜产品成本</t>
  </si>
  <si>
    <t>打包人工</t>
  </si>
  <si>
    <t>国外运输</t>
  </si>
  <si>
    <t>关税</t>
  </si>
  <si>
    <t>增值税</t>
  </si>
  <si>
    <t>德国法兰克福2仓</t>
  </si>
  <si>
    <t>SKU</t>
  </si>
  <si>
    <t>长</t>
  </si>
  <si>
    <t>宽</t>
  </si>
  <si>
    <t>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</si>
</sst>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</numFmts>
  <fonts count="38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0"/>
      <color rgb="FFC00000"/>
      <name val="宋体"/>
      <charset val="134"/>
    </font>
    <font>
      <sz val="11"/>
      <color rgb="FF000000"/>
      <name val="宋体"/>
      <charset val="134"/>
    </font>
    <font>
      <b/>
      <sz val="11"/>
      <color rgb="FFC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434649"/>
      <name val="宋体"/>
      <charset val="134"/>
    </font>
    <font>
      <sz val="10.5"/>
      <color rgb="FF323643"/>
      <name val="宋体"/>
      <charset val="134"/>
    </font>
    <font>
      <sz val="12"/>
      <color rgb="FF000000"/>
      <name val="宋体"/>
      <charset val="134"/>
    </font>
    <font>
      <b/>
      <sz val="10"/>
      <color rgb="FFC00000"/>
      <name val="Arial"/>
      <charset val="134"/>
    </font>
    <font>
      <sz val="10"/>
      <color rgb="FF000000"/>
      <name val="Arial"/>
      <charset val="134"/>
    </font>
    <font>
      <sz val="10"/>
      <color rgb="FF434649"/>
      <name val="Arial"/>
      <charset val="134"/>
    </font>
    <font>
      <sz val="10"/>
      <color rgb="FF323643"/>
      <name val="Arial"/>
      <charset val="134"/>
    </font>
    <font>
      <sz val="10"/>
      <color rgb="FF333333"/>
      <name val="Arial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medium">
        <color rgb="FFE7E8E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3" borderId="31" applyNumberFormat="0" applyAlignment="0" applyProtection="0">
      <alignment vertical="center"/>
    </xf>
    <xf numFmtId="0" fontId="28" fillId="14" borderId="32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30" fillId="15" borderId="33" applyNumberFormat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177" fontId="0" fillId="0" borderId="0" xfId="0" applyNumberFormat="1">
      <alignment vertical="center"/>
    </xf>
    <xf numFmtId="177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7" fontId="0" fillId="0" borderId="3" xfId="0" applyNumberFormat="1" applyBorder="1" applyAlignment="1">
      <alignment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4" borderId="0" xfId="0" applyNumberFormat="1" applyFill="1">
      <alignment vertical="center"/>
    </xf>
    <xf numFmtId="177" fontId="0" fillId="2" borderId="0" xfId="0" applyNumberFormat="1" applyFill="1">
      <alignment vertical="center"/>
    </xf>
    <xf numFmtId="177" fontId="0" fillId="5" borderId="0" xfId="0" applyNumberFormat="1" applyFill="1">
      <alignment vertical="center"/>
    </xf>
    <xf numFmtId="177" fontId="0" fillId="6" borderId="0" xfId="0" applyNumberFormat="1" applyFill="1">
      <alignment vertical="center"/>
    </xf>
    <xf numFmtId="177" fontId="0" fillId="0" borderId="5" xfId="0" applyNumberFormat="1" applyBorder="1">
      <alignment vertical="center"/>
    </xf>
    <xf numFmtId="0" fontId="6" fillId="3" borderId="0" xfId="0" applyFont="1" applyFill="1">
      <alignment vertical="center"/>
    </xf>
    <xf numFmtId="0" fontId="3" fillId="0" borderId="1" xfId="0" applyFont="1" applyBorder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7" borderId="6" xfId="0" applyFont="1" applyFill="1" applyBorder="1" applyAlignment="1">
      <alignment vertical="center" wrapText="1"/>
    </xf>
    <xf numFmtId="0" fontId="9" fillId="0" borderId="0" xfId="0" applyFont="1" applyAlignment="1"/>
    <xf numFmtId="0" fontId="1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5" fillId="2" borderId="0" xfId="0" applyNumberFormat="1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6" fontId="1" fillId="2" borderId="20" xfId="0" applyNumberFormat="1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177" fontId="0" fillId="0" borderId="20" xfId="0" applyNumberFormat="1" applyBorder="1">
      <alignment vertical="center"/>
    </xf>
    <xf numFmtId="177" fontId="0" fillId="5" borderId="20" xfId="0" applyNumberFormat="1" applyFill="1" applyBorder="1">
      <alignment vertical="center"/>
    </xf>
    <xf numFmtId="177" fontId="1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77" fontId="0" fillId="0" borderId="2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8" fontId="0" fillId="4" borderId="0" xfId="0" applyNumberFormat="1" applyFill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177" fontId="0" fillId="4" borderId="23" xfId="0" applyNumberFormat="1" applyFill="1" applyBorder="1">
      <alignment vertical="center"/>
    </xf>
    <xf numFmtId="177" fontId="0" fillId="2" borderId="23" xfId="0" applyNumberFormat="1" applyFill="1" applyBorder="1">
      <alignment vertical="center"/>
    </xf>
    <xf numFmtId="177" fontId="0" fillId="5" borderId="23" xfId="0" applyNumberFormat="1" applyFill="1" applyBorder="1">
      <alignment vertical="center"/>
    </xf>
    <xf numFmtId="177" fontId="0" fillId="6" borderId="23" xfId="0" applyNumberFormat="1" applyFill="1" applyBorder="1">
      <alignment vertical="center"/>
    </xf>
    <xf numFmtId="177" fontId="0" fillId="0" borderId="23" xfId="0" applyNumberFormat="1" applyBorder="1">
      <alignment vertical="center"/>
    </xf>
    <xf numFmtId="0" fontId="3" fillId="9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3" fillId="10" borderId="22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77" fontId="1" fillId="2" borderId="23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3" fillId="0" borderId="22" xfId="0" applyFont="1" applyBorder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7" fillId="0" borderId="22" xfId="0" applyFont="1" applyBorder="1">
      <alignment vertical="center"/>
    </xf>
    <xf numFmtId="0" fontId="0" fillId="2" borderId="23" xfId="0" applyFill="1" applyBorder="1">
      <alignment vertical="center"/>
    </xf>
    <xf numFmtId="0" fontId="0" fillId="0" borderId="22" xfId="0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11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0.jpeg"/><Relationship Id="rId2" Type="http://schemas.openxmlformats.org/officeDocument/2006/relationships/image" Target="NULL" TargetMode="External"/><Relationship Id="rId1" Type="http://schemas.openxmlformats.org/officeDocument/2006/relationships/image" Target="media/image79.webp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../media/image5.jpeg"/><Relationship Id="rId5" Type="http://schemas.openxmlformats.org/officeDocument/2006/relationships/image" Target="../media/image4.webp"/><Relationship Id="rId4" Type="http://schemas.openxmlformats.org/officeDocument/2006/relationships/image" Target="../media/image3.jpeg"/><Relationship Id="rId3" Type="http://schemas.openxmlformats.org/officeDocument/2006/relationships/image" Target="../media/image2.webp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../media/image5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4.webp"/><Relationship Id="rId49" Type="http://schemas.openxmlformats.org/officeDocument/2006/relationships/image" Target="../media/image48.jpeg"/><Relationship Id="rId48" Type="http://schemas.openxmlformats.org/officeDocument/2006/relationships/image" Target="../media/image47.jpeg"/><Relationship Id="rId47" Type="http://schemas.openxmlformats.org/officeDocument/2006/relationships/image" Target="../media/image46.jpeg"/><Relationship Id="rId46" Type="http://schemas.openxmlformats.org/officeDocument/2006/relationships/image" Target="../media/image45.jpeg"/><Relationship Id="rId45" Type="http://schemas.openxmlformats.org/officeDocument/2006/relationships/image" Target="../media/image44.jpeg"/><Relationship Id="rId44" Type="http://schemas.openxmlformats.org/officeDocument/2006/relationships/image" Target="../media/image43.jpeg"/><Relationship Id="rId43" Type="http://schemas.openxmlformats.org/officeDocument/2006/relationships/image" Target="../media/image42.jpe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jpe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webp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60.png"/><Relationship Id="rId7" Type="http://schemas.openxmlformats.org/officeDocument/2006/relationships/image" Target="../media/image16.png"/><Relationship Id="rId6" Type="http://schemas.openxmlformats.org/officeDocument/2006/relationships/image" Target="../media/image22.png"/><Relationship Id="rId5" Type="http://schemas.openxmlformats.org/officeDocument/2006/relationships/image" Target="../media/image20.png"/><Relationship Id="rId4" Type="http://schemas.openxmlformats.org/officeDocument/2006/relationships/image" Target="../media/image11.png"/><Relationship Id="rId3" Type="http://schemas.openxmlformats.org/officeDocument/2006/relationships/image" Target="../media/image29.png"/><Relationship Id="rId26" Type="http://schemas.openxmlformats.org/officeDocument/2006/relationships/image" Target="../media/image23.png"/><Relationship Id="rId25" Type="http://schemas.openxmlformats.org/officeDocument/2006/relationships/image" Target="../media/image24.png"/><Relationship Id="rId24" Type="http://schemas.openxmlformats.org/officeDocument/2006/relationships/image" Target="../media/image31.png"/><Relationship Id="rId23" Type="http://schemas.openxmlformats.org/officeDocument/2006/relationships/image" Target="../media/image62.png"/><Relationship Id="rId22" Type="http://schemas.openxmlformats.org/officeDocument/2006/relationships/image" Target="../media/image26.png"/><Relationship Id="rId21" Type="http://schemas.openxmlformats.org/officeDocument/2006/relationships/image" Target="../media/image21.png"/><Relationship Id="rId20" Type="http://schemas.openxmlformats.org/officeDocument/2006/relationships/image" Target="../media/image30.png"/><Relationship Id="rId2" Type="http://schemas.openxmlformats.org/officeDocument/2006/relationships/image" Target="../media/image19.png"/><Relationship Id="rId19" Type="http://schemas.openxmlformats.org/officeDocument/2006/relationships/image" Target="../media/image61.png"/><Relationship Id="rId18" Type="http://schemas.openxmlformats.org/officeDocument/2006/relationships/image" Target="../media/image15.png"/><Relationship Id="rId17" Type="http://schemas.openxmlformats.org/officeDocument/2006/relationships/image" Target="../media/image28.png"/><Relationship Id="rId16" Type="http://schemas.openxmlformats.org/officeDocument/2006/relationships/image" Target="../media/image27.png"/><Relationship Id="rId15" Type="http://schemas.openxmlformats.org/officeDocument/2006/relationships/image" Target="../media/image35.png"/><Relationship Id="rId14" Type="http://schemas.openxmlformats.org/officeDocument/2006/relationships/image" Target="../media/image34.png"/><Relationship Id="rId13" Type="http://schemas.openxmlformats.org/officeDocument/2006/relationships/image" Target="../media/image18.png"/><Relationship Id="rId12" Type="http://schemas.openxmlformats.org/officeDocument/2006/relationships/image" Target="../media/image17.png"/><Relationship Id="rId11" Type="http://schemas.openxmlformats.org/officeDocument/2006/relationships/image" Target="../media/image25.png"/><Relationship Id="rId10" Type="http://schemas.openxmlformats.org/officeDocument/2006/relationships/image" Target="../media/image33.png"/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png"/><Relationship Id="rId8" Type="http://schemas.openxmlformats.org/officeDocument/2006/relationships/image" Target="../media/image39.png"/><Relationship Id="rId7" Type="http://schemas.openxmlformats.org/officeDocument/2006/relationships/image" Target="../media/image38.png"/><Relationship Id="rId6" Type="http://schemas.openxmlformats.org/officeDocument/2006/relationships/image" Target="../media/image64.png"/><Relationship Id="rId5" Type="http://schemas.openxmlformats.org/officeDocument/2006/relationships/image" Target="../media/image63.png"/><Relationship Id="rId4" Type="http://schemas.openxmlformats.org/officeDocument/2006/relationships/image" Target="../media/image29.png"/><Relationship Id="rId3" Type="http://schemas.openxmlformats.org/officeDocument/2006/relationships/image" Target="../media/image19.png"/><Relationship Id="rId2" Type="http://schemas.openxmlformats.org/officeDocument/2006/relationships/image" Target="../media/image36.png"/><Relationship Id="rId12" Type="http://schemas.openxmlformats.org/officeDocument/2006/relationships/image" Target="../media/image40.png"/><Relationship Id="rId11" Type="http://schemas.openxmlformats.org/officeDocument/2006/relationships/image" Target="../media/image12.png"/><Relationship Id="rId10" Type="http://schemas.openxmlformats.org/officeDocument/2006/relationships/image" Target="../media/image41.png"/><Relationship Id="rId1" Type="http://schemas.openxmlformats.org/officeDocument/2006/relationships/image" Target="../media/image59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70.jpeg"/><Relationship Id="rId8" Type="http://schemas.openxmlformats.org/officeDocument/2006/relationships/image" Target="../media/image43.jpeg"/><Relationship Id="rId7" Type="http://schemas.openxmlformats.org/officeDocument/2006/relationships/image" Target="../media/image69.jpeg"/><Relationship Id="rId6" Type="http://schemas.openxmlformats.org/officeDocument/2006/relationships/image" Target="../media/image68.jpeg"/><Relationship Id="rId5" Type="http://schemas.openxmlformats.org/officeDocument/2006/relationships/image" Target="../media/image67.jpeg"/><Relationship Id="rId4" Type="http://schemas.openxmlformats.org/officeDocument/2006/relationships/image" Target="../media/image66.jpeg"/><Relationship Id="rId3" Type="http://schemas.openxmlformats.org/officeDocument/2006/relationships/image" Target="../media/image65.jpeg"/><Relationship Id="rId26" Type="http://schemas.openxmlformats.org/officeDocument/2006/relationships/image" Target="../media/image52.jpeg"/><Relationship Id="rId25" Type="http://schemas.openxmlformats.org/officeDocument/2006/relationships/image" Target="../media/image14.png"/><Relationship Id="rId24" Type="http://schemas.openxmlformats.org/officeDocument/2006/relationships/image" Target="../media/image13.png"/><Relationship Id="rId23" Type="http://schemas.openxmlformats.org/officeDocument/2006/relationships/image" Target="../media/image49.jpeg"/><Relationship Id="rId22" Type="http://schemas.openxmlformats.org/officeDocument/2006/relationships/image" Target="../media/image48.jpeg"/><Relationship Id="rId21" Type="http://schemas.openxmlformats.org/officeDocument/2006/relationships/image" Target="../media/image50.jpeg"/><Relationship Id="rId20" Type="http://schemas.openxmlformats.org/officeDocument/2006/relationships/image" Target="../media/image47.jpeg"/><Relationship Id="rId2" Type="http://schemas.openxmlformats.org/officeDocument/2006/relationships/image" Target="NULL" TargetMode="External"/><Relationship Id="rId19" Type="http://schemas.openxmlformats.org/officeDocument/2006/relationships/image" Target="../media/image46.jpeg"/><Relationship Id="rId18" Type="http://schemas.openxmlformats.org/officeDocument/2006/relationships/image" Target="../media/image45.jpeg"/><Relationship Id="rId17" Type="http://schemas.openxmlformats.org/officeDocument/2006/relationships/image" Target="../media/image76.jpeg"/><Relationship Id="rId16" Type="http://schemas.openxmlformats.org/officeDocument/2006/relationships/image" Target="../media/image75.jpeg"/><Relationship Id="rId15" Type="http://schemas.openxmlformats.org/officeDocument/2006/relationships/image" Target="../media/image74.jpeg"/><Relationship Id="rId14" Type="http://schemas.openxmlformats.org/officeDocument/2006/relationships/image" Target="../media/image73.jpeg"/><Relationship Id="rId13" Type="http://schemas.openxmlformats.org/officeDocument/2006/relationships/image" Target="../media/image44.jpeg"/><Relationship Id="rId12" Type="http://schemas.openxmlformats.org/officeDocument/2006/relationships/image" Target="../media/image72.jpeg"/><Relationship Id="rId11" Type="http://schemas.openxmlformats.org/officeDocument/2006/relationships/image" Target="../media/image51.jpeg"/><Relationship Id="rId10" Type="http://schemas.openxmlformats.org/officeDocument/2006/relationships/image" Target="../media/image71.jpeg"/><Relationship Id="rId1" Type="http://schemas.openxmlformats.org/officeDocument/2006/relationships/image" Target="../media/image42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58.jpeg"/><Relationship Id="rId8" Type="http://schemas.openxmlformats.org/officeDocument/2006/relationships/image" Target="../media/image57.jpeg"/><Relationship Id="rId7" Type="http://schemas.openxmlformats.org/officeDocument/2006/relationships/image" Target="../media/image56.jpeg"/><Relationship Id="rId6" Type="http://schemas.openxmlformats.org/officeDocument/2006/relationships/image" Target="../media/image55.jpeg"/><Relationship Id="rId5" Type="http://schemas.openxmlformats.org/officeDocument/2006/relationships/image" Target="../media/image54.jpeg"/><Relationship Id="rId4" Type="http://schemas.openxmlformats.org/officeDocument/2006/relationships/image" Target="../media/image78.jpeg"/><Relationship Id="rId3" Type="http://schemas.openxmlformats.org/officeDocument/2006/relationships/image" Target="../media/image53.jpeg"/><Relationship Id="rId2" Type="http://schemas.openxmlformats.org/officeDocument/2006/relationships/image" Target="NULL" TargetMode="External"/><Relationship Id="rId1" Type="http://schemas.openxmlformats.org/officeDocument/2006/relationships/image" Target="../media/image7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54610</xdr:colOff>
      <xdr:row>4</xdr:row>
      <xdr:rowOff>18415</xdr:rowOff>
    </xdr:from>
    <xdr:to>
      <xdr:col>2</xdr:col>
      <xdr:colOff>848360</xdr:colOff>
      <xdr:row>5</xdr:row>
      <xdr:rowOff>365760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3300" y="2761615"/>
          <a:ext cx="793750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</xdr:colOff>
      <xdr:row>6</xdr:row>
      <xdr:rowOff>208915</xdr:rowOff>
    </xdr:from>
    <xdr:to>
      <xdr:col>2</xdr:col>
      <xdr:colOff>895350</xdr:colOff>
      <xdr:row>8</xdr:row>
      <xdr:rowOff>167640</xdr:rowOff>
    </xdr:to>
    <xdr:pic>
      <xdr:nvPicPr>
        <xdr:cNvPr id="6" name="图片 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262505" y="3841115"/>
          <a:ext cx="85153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635000</xdr:colOff>
      <xdr:row>10</xdr:row>
      <xdr:rowOff>635000</xdr:rowOff>
    </xdr:to>
    <xdr:pic>
      <xdr:nvPicPr>
        <xdr:cNvPr id="9" name="图片 8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218690" y="5702300"/>
          <a:ext cx="63500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92710</xdr:colOff>
      <xdr:row>1</xdr:row>
      <xdr:rowOff>30480</xdr:rowOff>
    </xdr:from>
    <xdr:to>
      <xdr:col>2</xdr:col>
      <xdr:colOff>727710</xdr:colOff>
      <xdr:row>1</xdr:row>
      <xdr:rowOff>665480</xdr:rowOff>
    </xdr:to>
    <xdr:pic>
      <xdr:nvPicPr>
        <xdr:cNvPr id="10" name="图片 9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311400" y="563880"/>
          <a:ext cx="63500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115570</xdr:colOff>
      <xdr:row>12</xdr:row>
      <xdr:rowOff>53340</xdr:rowOff>
    </xdr:from>
    <xdr:to>
      <xdr:col>2</xdr:col>
      <xdr:colOff>750570</xdr:colOff>
      <xdr:row>12</xdr:row>
      <xdr:rowOff>688340</xdr:rowOff>
    </xdr:to>
    <xdr:pic>
      <xdr:nvPicPr>
        <xdr:cNvPr id="11" name="图片 10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334260" y="7228840"/>
          <a:ext cx="63500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160020</xdr:colOff>
      <xdr:row>13</xdr:row>
      <xdr:rowOff>30480</xdr:rowOff>
    </xdr:from>
    <xdr:to>
      <xdr:col>2</xdr:col>
      <xdr:colOff>795020</xdr:colOff>
      <xdr:row>13</xdr:row>
      <xdr:rowOff>665480</xdr:rowOff>
    </xdr:to>
    <xdr:pic>
      <xdr:nvPicPr>
        <xdr:cNvPr id="12" name="图片 11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378710" y="7942580"/>
          <a:ext cx="63500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46990</xdr:colOff>
      <xdr:row>17</xdr:row>
      <xdr:rowOff>151765</xdr:rowOff>
    </xdr:from>
    <xdr:to>
      <xdr:col>2</xdr:col>
      <xdr:colOff>908050</xdr:colOff>
      <xdr:row>18</xdr:row>
      <xdr:rowOff>333375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65680" y="10133965"/>
          <a:ext cx="861060" cy="626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88900</xdr:colOff>
      <xdr:row>14</xdr:row>
      <xdr:rowOff>243840</xdr:rowOff>
    </xdr:from>
    <xdr:to>
      <xdr:col>2</xdr:col>
      <xdr:colOff>920750</xdr:colOff>
      <xdr:row>16</xdr:row>
      <xdr:rowOff>190500</xdr:rowOff>
    </xdr:to>
    <xdr:pic>
      <xdr:nvPicPr>
        <xdr:cNvPr id="27" name="图片 2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2307590" y="8892540"/>
          <a:ext cx="831850" cy="835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104140</xdr:colOff>
      <xdr:row>11</xdr:row>
      <xdr:rowOff>97155</xdr:rowOff>
    </xdr:from>
    <xdr:to>
      <xdr:col>2</xdr:col>
      <xdr:colOff>648970</xdr:colOff>
      <xdr:row>11</xdr:row>
      <xdr:rowOff>635000</xdr:rowOff>
    </xdr:to>
    <xdr:pic>
      <xdr:nvPicPr>
        <xdr:cNvPr id="30" name="图片 29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2322830" y="6536055"/>
          <a:ext cx="544830" cy="537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148590</xdr:colOff>
      <xdr:row>3</xdr:row>
      <xdr:rowOff>52705</xdr:rowOff>
    </xdr:from>
    <xdr:to>
      <xdr:col>2</xdr:col>
      <xdr:colOff>748665</xdr:colOff>
      <xdr:row>3</xdr:row>
      <xdr:rowOff>635000</xdr:rowOff>
    </xdr:to>
    <xdr:pic>
      <xdr:nvPicPr>
        <xdr:cNvPr id="31" name="图片 30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2367280" y="2059305"/>
          <a:ext cx="600075" cy="582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115570</xdr:colOff>
      <xdr:row>19</xdr:row>
      <xdr:rowOff>53340</xdr:rowOff>
    </xdr:from>
    <xdr:to>
      <xdr:col>2</xdr:col>
      <xdr:colOff>750570</xdr:colOff>
      <xdr:row>19</xdr:row>
      <xdr:rowOff>688340</xdr:rowOff>
    </xdr:to>
    <xdr:pic>
      <xdr:nvPicPr>
        <xdr:cNvPr id="2" name="图片 1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334260" y="10924540"/>
          <a:ext cx="63500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109220</xdr:colOff>
      <xdr:row>20</xdr:row>
      <xdr:rowOff>69850</xdr:rowOff>
    </xdr:from>
    <xdr:to>
      <xdr:col>2</xdr:col>
      <xdr:colOff>909955</xdr:colOff>
      <xdr:row>21</xdr:row>
      <xdr:rowOff>292735</xdr:rowOff>
    </xdr:to>
    <xdr:pic>
      <xdr:nvPicPr>
        <xdr:cNvPr id="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327910" y="11677650"/>
          <a:ext cx="800735" cy="66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</xdr:colOff>
      <xdr:row>4</xdr:row>
      <xdr:rowOff>186690</xdr:rowOff>
    </xdr:from>
    <xdr:to>
      <xdr:col>5</xdr:col>
      <xdr:colOff>1285240</xdr:colOff>
      <xdr:row>7</xdr:row>
      <xdr:rowOff>250190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46320" y="3234690"/>
          <a:ext cx="1209040" cy="120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64770</xdr:colOff>
      <xdr:row>13</xdr:row>
      <xdr:rowOff>107950</xdr:rowOff>
    </xdr:from>
    <xdr:to>
      <xdr:col>5</xdr:col>
      <xdr:colOff>916305</xdr:colOff>
      <xdr:row>15</xdr:row>
      <xdr:rowOff>193675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834890" y="8235950"/>
          <a:ext cx="85153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131445</xdr:colOff>
      <xdr:row>23</xdr:row>
      <xdr:rowOff>128905</xdr:rowOff>
    </xdr:from>
    <xdr:to>
      <xdr:col>5</xdr:col>
      <xdr:colOff>922655</xdr:colOff>
      <xdr:row>23</xdr:row>
      <xdr:rowOff>927735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901565" y="13971905"/>
          <a:ext cx="791210" cy="798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180340</xdr:colOff>
      <xdr:row>31</xdr:row>
      <xdr:rowOff>74295</xdr:rowOff>
    </xdr:from>
    <xdr:to>
      <xdr:col>5</xdr:col>
      <xdr:colOff>1051560</xdr:colOff>
      <xdr:row>31</xdr:row>
      <xdr:rowOff>951865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950460" y="20521295"/>
          <a:ext cx="871220" cy="877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100330</xdr:colOff>
      <xdr:row>28</xdr:row>
      <xdr:rowOff>95885</xdr:rowOff>
    </xdr:from>
    <xdr:to>
      <xdr:col>5</xdr:col>
      <xdr:colOff>1236345</xdr:colOff>
      <xdr:row>30</xdr:row>
      <xdr:rowOff>226695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4870450" y="19018885"/>
          <a:ext cx="1136015" cy="1146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147955</xdr:colOff>
      <xdr:row>56</xdr:row>
      <xdr:rowOff>83820</xdr:rowOff>
    </xdr:from>
    <xdr:to>
      <xdr:col>5</xdr:col>
      <xdr:colOff>1255395</xdr:colOff>
      <xdr:row>57</xdr:row>
      <xdr:rowOff>380365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18075" y="41358820"/>
          <a:ext cx="110744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64770</xdr:colOff>
      <xdr:row>33</xdr:row>
      <xdr:rowOff>200660</xdr:rowOff>
    </xdr:from>
    <xdr:to>
      <xdr:col>5</xdr:col>
      <xdr:colOff>1165225</xdr:colOff>
      <xdr:row>35</xdr:row>
      <xdr:rowOff>294640</xdr:rowOff>
    </xdr:to>
    <xdr:pic>
      <xdr:nvPicPr>
        <xdr:cNvPr id="9" name="图片 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4834890" y="22679660"/>
          <a:ext cx="1100455" cy="1109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103505</xdr:colOff>
      <xdr:row>26</xdr:row>
      <xdr:rowOff>97155</xdr:rowOff>
    </xdr:from>
    <xdr:to>
      <xdr:col>5</xdr:col>
      <xdr:colOff>905510</xdr:colOff>
      <xdr:row>26</xdr:row>
      <xdr:rowOff>889000</xdr:rowOff>
    </xdr:to>
    <xdr:pic>
      <xdr:nvPicPr>
        <xdr:cNvPr id="10" name="图片 9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4873625" y="16988155"/>
          <a:ext cx="802005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124460</xdr:colOff>
      <xdr:row>3</xdr:row>
      <xdr:rowOff>119380</xdr:rowOff>
    </xdr:from>
    <xdr:to>
      <xdr:col>5</xdr:col>
      <xdr:colOff>985520</xdr:colOff>
      <xdr:row>3</xdr:row>
      <xdr:rowOff>955040</xdr:rowOff>
    </xdr:to>
    <xdr:pic>
      <xdr:nvPicPr>
        <xdr:cNvPr id="11" name="图片 10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4894580" y="2151380"/>
          <a:ext cx="861060" cy="835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129540</xdr:colOff>
      <xdr:row>38</xdr:row>
      <xdr:rowOff>57150</xdr:rowOff>
    </xdr:from>
    <xdr:to>
      <xdr:col>5</xdr:col>
      <xdr:colOff>1240790</xdr:colOff>
      <xdr:row>39</xdr:row>
      <xdr:rowOff>481965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899660" y="25076150"/>
          <a:ext cx="111125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116205</xdr:colOff>
      <xdr:row>1</xdr:row>
      <xdr:rowOff>119380</xdr:rowOff>
    </xdr:from>
    <xdr:to>
      <xdr:col>5</xdr:col>
      <xdr:colOff>957580</xdr:colOff>
      <xdr:row>2</xdr:row>
      <xdr:rowOff>381635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886325" y="1135380"/>
          <a:ext cx="841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71755</xdr:colOff>
      <xdr:row>8</xdr:row>
      <xdr:rowOff>133985</xdr:rowOff>
    </xdr:from>
    <xdr:to>
      <xdr:col>5</xdr:col>
      <xdr:colOff>1268095</xdr:colOff>
      <xdr:row>8</xdr:row>
      <xdr:rowOff>794385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41875" y="4705985"/>
          <a:ext cx="119634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244475</xdr:colOff>
      <xdr:row>9</xdr:row>
      <xdr:rowOff>51435</xdr:rowOff>
    </xdr:from>
    <xdr:to>
      <xdr:col>5</xdr:col>
      <xdr:colOff>763905</xdr:colOff>
      <xdr:row>10</xdr:row>
      <xdr:rowOff>583565</xdr:rowOff>
    </xdr:to>
    <xdr:pic>
      <xdr:nvPicPr>
        <xdr:cNvPr id="19" name="图片 18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5014595" y="5639435"/>
          <a:ext cx="519430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150495</xdr:colOff>
      <xdr:row>11</xdr:row>
      <xdr:rowOff>55880</xdr:rowOff>
    </xdr:from>
    <xdr:to>
      <xdr:col>5</xdr:col>
      <xdr:colOff>769620</xdr:colOff>
      <xdr:row>12</xdr:row>
      <xdr:rowOff>603250</xdr:rowOff>
    </xdr:to>
    <xdr:pic>
      <xdr:nvPicPr>
        <xdr:cNvPr id="21" name="图片 20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4920615" y="6913880"/>
          <a:ext cx="61912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255905</xdr:colOff>
      <xdr:row>36</xdr:row>
      <xdr:rowOff>57785</xdr:rowOff>
    </xdr:from>
    <xdr:to>
      <xdr:col>5</xdr:col>
      <xdr:colOff>1029335</xdr:colOff>
      <xdr:row>37</xdr:row>
      <xdr:rowOff>240665</xdr:rowOff>
    </xdr:to>
    <xdr:pic>
      <xdr:nvPicPr>
        <xdr:cNvPr id="23" name="图片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026025" y="24060785"/>
          <a:ext cx="773430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168275</xdr:colOff>
      <xdr:row>40</xdr:row>
      <xdr:rowOff>135255</xdr:rowOff>
    </xdr:from>
    <xdr:to>
      <xdr:col>5</xdr:col>
      <xdr:colOff>1113790</xdr:colOff>
      <xdr:row>40</xdr:row>
      <xdr:rowOff>925195</xdr:rowOff>
    </xdr:to>
    <xdr:pic>
      <xdr:nvPicPr>
        <xdr:cNvPr id="24" name="图片 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938395" y="26170255"/>
          <a:ext cx="945515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41</xdr:row>
      <xdr:rowOff>115570</xdr:rowOff>
    </xdr:from>
    <xdr:to>
      <xdr:col>5</xdr:col>
      <xdr:colOff>1348105</xdr:colOff>
      <xdr:row>41</xdr:row>
      <xdr:rowOff>904240</xdr:rowOff>
    </xdr:to>
    <xdr:pic>
      <xdr:nvPicPr>
        <xdr:cNvPr id="25" name="图片 2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830445" y="27166570"/>
          <a:ext cx="128778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116840</xdr:colOff>
      <xdr:row>42</xdr:row>
      <xdr:rowOff>100965</xdr:rowOff>
    </xdr:from>
    <xdr:to>
      <xdr:col>5</xdr:col>
      <xdr:colOff>1223645</xdr:colOff>
      <xdr:row>42</xdr:row>
      <xdr:rowOff>895985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886960" y="28167965"/>
          <a:ext cx="110680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142240</xdr:colOff>
      <xdr:row>43</xdr:row>
      <xdr:rowOff>57785</xdr:rowOff>
    </xdr:from>
    <xdr:to>
      <xdr:col>5</xdr:col>
      <xdr:colOff>1188085</xdr:colOff>
      <xdr:row>44</xdr:row>
      <xdr:rowOff>396875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912360" y="29140785"/>
          <a:ext cx="104584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45</xdr:row>
      <xdr:rowOff>34925</xdr:rowOff>
    </xdr:from>
    <xdr:to>
      <xdr:col>5</xdr:col>
      <xdr:colOff>999490</xdr:colOff>
      <xdr:row>45</xdr:row>
      <xdr:rowOff>971550</xdr:rowOff>
    </xdr:to>
    <xdr:pic>
      <xdr:nvPicPr>
        <xdr:cNvPr id="29" name="图片 2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865370" y="30133925"/>
          <a:ext cx="90424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46</xdr:row>
      <xdr:rowOff>81280</xdr:rowOff>
    </xdr:from>
    <xdr:to>
      <xdr:col>5</xdr:col>
      <xdr:colOff>657225</xdr:colOff>
      <xdr:row>46</xdr:row>
      <xdr:rowOff>971550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893945" y="31196280"/>
          <a:ext cx="53340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50</xdr:row>
      <xdr:rowOff>71755</xdr:rowOff>
    </xdr:from>
    <xdr:to>
      <xdr:col>5</xdr:col>
      <xdr:colOff>808355</xdr:colOff>
      <xdr:row>50</xdr:row>
      <xdr:rowOff>895350</xdr:rowOff>
    </xdr:to>
    <xdr:pic>
      <xdr:nvPicPr>
        <xdr:cNvPr id="31" name="图片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865370" y="35250755"/>
          <a:ext cx="713105" cy="82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51</xdr:row>
      <xdr:rowOff>63500</xdr:rowOff>
    </xdr:from>
    <xdr:to>
      <xdr:col>5</xdr:col>
      <xdr:colOff>981710</xdr:colOff>
      <xdr:row>51</xdr:row>
      <xdr:rowOff>949325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874895" y="36258500"/>
          <a:ext cx="87693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52</xdr:row>
      <xdr:rowOff>80010</xdr:rowOff>
    </xdr:from>
    <xdr:to>
      <xdr:col>5</xdr:col>
      <xdr:colOff>962660</xdr:colOff>
      <xdr:row>52</xdr:row>
      <xdr:rowOff>847725</xdr:rowOff>
    </xdr:to>
    <xdr:pic>
      <xdr:nvPicPr>
        <xdr:cNvPr id="33" name="图片 3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979670" y="37291010"/>
          <a:ext cx="75311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53</xdr:row>
      <xdr:rowOff>74930</xdr:rowOff>
    </xdr:from>
    <xdr:to>
      <xdr:col>5</xdr:col>
      <xdr:colOff>990600</xdr:colOff>
      <xdr:row>53</xdr:row>
      <xdr:rowOff>847725</xdr:rowOff>
    </xdr:to>
    <xdr:pic>
      <xdr:nvPicPr>
        <xdr:cNvPr id="34" name="图片 3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827270" y="38301930"/>
          <a:ext cx="93345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58</xdr:row>
      <xdr:rowOff>113030</xdr:rowOff>
    </xdr:from>
    <xdr:to>
      <xdr:col>5</xdr:col>
      <xdr:colOff>1083310</xdr:colOff>
      <xdr:row>58</xdr:row>
      <xdr:rowOff>962025</xdr:rowOff>
    </xdr:to>
    <xdr:pic>
      <xdr:nvPicPr>
        <xdr:cNvPr id="35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827270" y="42404030"/>
          <a:ext cx="102616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60</xdr:row>
      <xdr:rowOff>41910</xdr:rowOff>
    </xdr:from>
    <xdr:to>
      <xdr:col>5</xdr:col>
      <xdr:colOff>896620</xdr:colOff>
      <xdr:row>60</xdr:row>
      <xdr:rowOff>955675</xdr:rowOff>
    </xdr:to>
    <xdr:pic>
      <xdr:nvPicPr>
        <xdr:cNvPr id="36" name="图片 3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922520" y="44364910"/>
          <a:ext cx="74422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86995</xdr:colOff>
      <xdr:row>62</xdr:row>
      <xdr:rowOff>118745</xdr:rowOff>
    </xdr:from>
    <xdr:to>
      <xdr:col>5</xdr:col>
      <xdr:colOff>1028700</xdr:colOff>
      <xdr:row>62</xdr:row>
      <xdr:rowOff>941705</xdr:rowOff>
    </xdr:to>
    <xdr:pic>
      <xdr:nvPicPr>
        <xdr:cNvPr id="37" name="图片 3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857115" y="46473745"/>
          <a:ext cx="94170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18</xdr:row>
      <xdr:rowOff>147320</xdr:rowOff>
    </xdr:from>
    <xdr:to>
      <xdr:col>5</xdr:col>
      <xdr:colOff>1279525</xdr:colOff>
      <xdr:row>20</xdr:row>
      <xdr:rowOff>294640</xdr:rowOff>
    </xdr:to>
    <xdr:pic>
      <xdr:nvPicPr>
        <xdr:cNvPr id="38" name="图片 3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844415" y="10434320"/>
          <a:ext cx="1205230" cy="116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56515</xdr:colOff>
      <xdr:row>21</xdr:row>
      <xdr:rowOff>71755</xdr:rowOff>
    </xdr:from>
    <xdr:to>
      <xdr:col>5</xdr:col>
      <xdr:colOff>1211580</xdr:colOff>
      <xdr:row>21</xdr:row>
      <xdr:rowOff>845820</xdr:rowOff>
    </xdr:to>
    <xdr:pic>
      <xdr:nvPicPr>
        <xdr:cNvPr id="40" name="图片 3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826635" y="11882755"/>
          <a:ext cx="115506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142240</xdr:colOff>
      <xdr:row>22</xdr:row>
      <xdr:rowOff>34925</xdr:rowOff>
    </xdr:from>
    <xdr:to>
      <xdr:col>5</xdr:col>
      <xdr:colOff>906780</xdr:colOff>
      <xdr:row>22</xdr:row>
      <xdr:rowOff>974090</xdr:rowOff>
    </xdr:to>
    <xdr:pic>
      <xdr:nvPicPr>
        <xdr:cNvPr id="42" name="图片 4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912360" y="12861925"/>
          <a:ext cx="76454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63</xdr:row>
      <xdr:rowOff>82550</xdr:rowOff>
    </xdr:from>
    <xdr:to>
      <xdr:col>5</xdr:col>
      <xdr:colOff>1118235</xdr:colOff>
      <xdr:row>63</xdr:row>
      <xdr:rowOff>685800</xdr:rowOff>
    </xdr:to>
    <xdr:pic>
      <xdr:nvPicPr>
        <xdr:cNvPr id="43" name="图片 4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884420" y="47453550"/>
          <a:ext cx="100393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64</xdr:row>
      <xdr:rowOff>38735</xdr:rowOff>
    </xdr:from>
    <xdr:to>
      <xdr:col>5</xdr:col>
      <xdr:colOff>1238250</xdr:colOff>
      <xdr:row>64</xdr:row>
      <xdr:rowOff>733425</xdr:rowOff>
    </xdr:to>
    <xdr:pic>
      <xdr:nvPicPr>
        <xdr:cNvPr id="44" name="图片 4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846320" y="48425735"/>
          <a:ext cx="116205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65</xdr:row>
      <xdr:rowOff>50165</xdr:rowOff>
    </xdr:from>
    <xdr:to>
      <xdr:col>5</xdr:col>
      <xdr:colOff>1225550</xdr:colOff>
      <xdr:row>65</xdr:row>
      <xdr:rowOff>971550</xdr:rowOff>
    </xdr:to>
    <xdr:pic>
      <xdr:nvPicPr>
        <xdr:cNvPr id="45" name="图片 4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884420" y="49453165"/>
          <a:ext cx="111125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73</xdr:row>
      <xdr:rowOff>52705</xdr:rowOff>
    </xdr:from>
    <xdr:to>
      <xdr:col>5</xdr:col>
      <xdr:colOff>1051560</xdr:colOff>
      <xdr:row>73</xdr:row>
      <xdr:rowOff>897890</xdr:rowOff>
    </xdr:to>
    <xdr:pic>
      <xdr:nvPicPr>
        <xdr:cNvPr id="46" name="图片 4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903470" y="57583705"/>
          <a:ext cx="9182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27</xdr:row>
      <xdr:rowOff>81915</xdr:rowOff>
    </xdr:from>
    <xdr:to>
      <xdr:col>5</xdr:col>
      <xdr:colOff>1129030</xdr:colOff>
      <xdr:row>27</xdr:row>
      <xdr:rowOff>930275</xdr:rowOff>
    </xdr:to>
    <xdr:pic>
      <xdr:nvPicPr>
        <xdr:cNvPr id="47" name="图片 4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932045" y="17988915"/>
          <a:ext cx="96710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47</xdr:row>
      <xdr:rowOff>99060</xdr:rowOff>
    </xdr:from>
    <xdr:to>
      <xdr:col>5</xdr:col>
      <xdr:colOff>887095</xdr:colOff>
      <xdr:row>47</xdr:row>
      <xdr:rowOff>917575</xdr:rowOff>
    </xdr:to>
    <xdr:pic>
      <xdr:nvPicPr>
        <xdr:cNvPr id="48" name="图片 4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941570" y="32230060"/>
          <a:ext cx="71564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170815</xdr:colOff>
      <xdr:row>25</xdr:row>
      <xdr:rowOff>166370</xdr:rowOff>
    </xdr:from>
    <xdr:to>
      <xdr:col>5</xdr:col>
      <xdr:colOff>1236980</xdr:colOff>
      <xdr:row>25</xdr:row>
      <xdr:rowOff>911225</xdr:rowOff>
    </xdr:to>
    <xdr:pic>
      <xdr:nvPicPr>
        <xdr:cNvPr id="50" name="图片 4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940935" y="16041370"/>
          <a:ext cx="106616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24</xdr:row>
      <xdr:rowOff>113665</xdr:rowOff>
    </xdr:from>
    <xdr:to>
      <xdr:col>5</xdr:col>
      <xdr:colOff>828675</xdr:colOff>
      <xdr:row>24</xdr:row>
      <xdr:rowOff>906145</xdr:rowOff>
    </xdr:to>
    <xdr:pic>
      <xdr:nvPicPr>
        <xdr:cNvPr id="51" name="图片 5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874895" y="14972665"/>
          <a:ext cx="7239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285115</xdr:colOff>
      <xdr:row>61</xdr:row>
      <xdr:rowOff>100330</xdr:rowOff>
    </xdr:from>
    <xdr:to>
      <xdr:col>5</xdr:col>
      <xdr:colOff>929640</xdr:colOff>
      <xdr:row>61</xdr:row>
      <xdr:rowOff>920115</xdr:rowOff>
    </xdr:to>
    <xdr:pic>
      <xdr:nvPicPr>
        <xdr:cNvPr id="52" name="图片 5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055235" y="45439330"/>
          <a:ext cx="64452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74</xdr:row>
      <xdr:rowOff>93345</xdr:rowOff>
    </xdr:from>
    <xdr:to>
      <xdr:col>5</xdr:col>
      <xdr:colOff>1371600</xdr:colOff>
      <xdr:row>74</xdr:row>
      <xdr:rowOff>828675</xdr:rowOff>
    </xdr:to>
    <xdr:pic>
      <xdr:nvPicPr>
        <xdr:cNvPr id="53" name="图片 5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827270" y="58640345"/>
          <a:ext cx="131445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16</xdr:row>
      <xdr:rowOff>76200</xdr:rowOff>
    </xdr:from>
    <xdr:to>
      <xdr:col>5</xdr:col>
      <xdr:colOff>995045</xdr:colOff>
      <xdr:row>17</xdr:row>
      <xdr:rowOff>448310</xdr:rowOff>
    </xdr:to>
    <xdr:pic>
      <xdr:nvPicPr>
        <xdr:cNvPr id="54" name="图片 53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4884420" y="9347200"/>
          <a:ext cx="8807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48</xdr:row>
      <xdr:rowOff>62865</xdr:rowOff>
    </xdr:from>
    <xdr:to>
      <xdr:col>5</xdr:col>
      <xdr:colOff>927735</xdr:colOff>
      <xdr:row>48</xdr:row>
      <xdr:rowOff>876300</xdr:rowOff>
    </xdr:to>
    <xdr:pic>
      <xdr:nvPicPr>
        <xdr:cNvPr id="56" name="图片 55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4884420" y="33209865"/>
          <a:ext cx="81343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151765</xdr:colOff>
      <xdr:row>49</xdr:row>
      <xdr:rowOff>101600</xdr:rowOff>
    </xdr:from>
    <xdr:to>
      <xdr:col>5</xdr:col>
      <xdr:colOff>1009650</xdr:colOff>
      <xdr:row>49</xdr:row>
      <xdr:rowOff>959485</xdr:rowOff>
    </xdr:to>
    <xdr:pic>
      <xdr:nvPicPr>
        <xdr:cNvPr id="57" name="图片 56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4921885" y="34264600"/>
          <a:ext cx="857885" cy="857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154305</xdr:colOff>
      <xdr:row>75</xdr:row>
      <xdr:rowOff>36830</xdr:rowOff>
    </xdr:from>
    <xdr:to>
      <xdr:col>5</xdr:col>
      <xdr:colOff>816610</xdr:colOff>
      <xdr:row>75</xdr:row>
      <xdr:rowOff>908050</xdr:rowOff>
    </xdr:to>
    <xdr:pic>
      <xdr:nvPicPr>
        <xdr:cNvPr id="58" name="图片 57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4924425" y="59599830"/>
          <a:ext cx="662305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156210</xdr:colOff>
      <xdr:row>69</xdr:row>
      <xdr:rowOff>119380</xdr:rowOff>
    </xdr:from>
    <xdr:to>
      <xdr:col>5</xdr:col>
      <xdr:colOff>928370</xdr:colOff>
      <xdr:row>69</xdr:row>
      <xdr:rowOff>786130</xdr:rowOff>
    </xdr:to>
    <xdr:pic>
      <xdr:nvPicPr>
        <xdr:cNvPr id="59" name="图片 58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4926330" y="53586380"/>
          <a:ext cx="77216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122555</xdr:colOff>
      <xdr:row>70</xdr:row>
      <xdr:rowOff>140970</xdr:rowOff>
    </xdr:from>
    <xdr:to>
      <xdr:col>5</xdr:col>
      <xdr:colOff>894715</xdr:colOff>
      <xdr:row>70</xdr:row>
      <xdr:rowOff>826770</xdr:rowOff>
    </xdr:to>
    <xdr:pic>
      <xdr:nvPicPr>
        <xdr:cNvPr id="60" name="图片 59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4892675" y="54623970"/>
          <a:ext cx="77216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71</xdr:row>
      <xdr:rowOff>107950</xdr:rowOff>
    </xdr:from>
    <xdr:to>
      <xdr:col>5</xdr:col>
      <xdr:colOff>962025</xdr:colOff>
      <xdr:row>71</xdr:row>
      <xdr:rowOff>880110</xdr:rowOff>
    </xdr:to>
    <xdr:pic>
      <xdr:nvPicPr>
        <xdr:cNvPr id="62" name="图片 61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4959985" y="55606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167005</xdr:colOff>
      <xdr:row>72</xdr:row>
      <xdr:rowOff>30480</xdr:rowOff>
    </xdr:from>
    <xdr:to>
      <xdr:col>5</xdr:col>
      <xdr:colOff>929005</xdr:colOff>
      <xdr:row>72</xdr:row>
      <xdr:rowOff>897890</xdr:rowOff>
    </xdr:to>
    <xdr:pic>
      <xdr:nvPicPr>
        <xdr:cNvPr id="63" name="图片 62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4937125" y="56545480"/>
          <a:ext cx="7620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177800</xdr:colOff>
      <xdr:row>59</xdr:row>
      <xdr:rowOff>108585</xdr:rowOff>
    </xdr:from>
    <xdr:to>
      <xdr:col>5</xdr:col>
      <xdr:colOff>949960</xdr:colOff>
      <xdr:row>59</xdr:row>
      <xdr:rowOff>880745</xdr:rowOff>
    </xdr:to>
    <xdr:pic>
      <xdr:nvPicPr>
        <xdr:cNvPr id="64" name="图片 63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4947920" y="43415585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177800</xdr:colOff>
      <xdr:row>76</xdr:row>
      <xdr:rowOff>119380</xdr:rowOff>
    </xdr:from>
    <xdr:to>
      <xdr:col>5</xdr:col>
      <xdr:colOff>949960</xdr:colOff>
      <xdr:row>76</xdr:row>
      <xdr:rowOff>891540</xdr:rowOff>
    </xdr:to>
    <xdr:pic>
      <xdr:nvPicPr>
        <xdr:cNvPr id="65" name="图片 64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4947920" y="6069838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77</xdr:row>
      <xdr:rowOff>51435</xdr:rowOff>
    </xdr:from>
    <xdr:to>
      <xdr:col>5</xdr:col>
      <xdr:colOff>1116965</xdr:colOff>
      <xdr:row>78</xdr:row>
      <xdr:rowOff>393700</xdr:rowOff>
    </xdr:to>
    <xdr:pic>
      <xdr:nvPicPr>
        <xdr:cNvPr id="67" name="图片 66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5036820" y="61646435"/>
          <a:ext cx="85026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189230</xdr:colOff>
      <xdr:row>32</xdr:row>
      <xdr:rowOff>62865</xdr:rowOff>
    </xdr:from>
    <xdr:to>
      <xdr:col>5</xdr:col>
      <xdr:colOff>1094740</xdr:colOff>
      <xdr:row>32</xdr:row>
      <xdr:rowOff>968375</xdr:rowOff>
    </xdr:to>
    <xdr:pic>
      <xdr:nvPicPr>
        <xdr:cNvPr id="69" name="图片 68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4959350" y="21525865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905510</xdr:colOff>
      <xdr:row>54</xdr:row>
      <xdr:rowOff>905510</xdr:rowOff>
    </xdr:to>
    <xdr:pic>
      <xdr:nvPicPr>
        <xdr:cNvPr id="70" name="图片 69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4770120" y="392430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715010</xdr:colOff>
      <xdr:row>55</xdr:row>
      <xdr:rowOff>952500</xdr:rowOff>
    </xdr:to>
    <xdr:pic>
      <xdr:nvPicPr>
        <xdr:cNvPr id="71" name="图片 70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4770120" y="40259000"/>
          <a:ext cx="71501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167005</xdr:colOff>
      <xdr:row>66</xdr:row>
      <xdr:rowOff>40640</xdr:rowOff>
    </xdr:from>
    <xdr:to>
      <xdr:col>5</xdr:col>
      <xdr:colOff>1072515</xdr:colOff>
      <xdr:row>66</xdr:row>
      <xdr:rowOff>946150</xdr:rowOff>
    </xdr:to>
    <xdr:pic>
      <xdr:nvPicPr>
        <xdr:cNvPr id="75" name="图片 74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4937125" y="5045964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166370</xdr:colOff>
      <xdr:row>67</xdr:row>
      <xdr:rowOff>107950</xdr:rowOff>
    </xdr:from>
    <xdr:to>
      <xdr:col>5</xdr:col>
      <xdr:colOff>1071880</xdr:colOff>
      <xdr:row>67</xdr:row>
      <xdr:rowOff>822960</xdr:rowOff>
    </xdr:to>
    <xdr:pic>
      <xdr:nvPicPr>
        <xdr:cNvPr id="76" name="图片 75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4936490" y="51542950"/>
          <a:ext cx="90551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211455</xdr:colOff>
      <xdr:row>68</xdr:row>
      <xdr:rowOff>63500</xdr:rowOff>
    </xdr:from>
    <xdr:to>
      <xdr:col>5</xdr:col>
      <xdr:colOff>1116965</xdr:colOff>
      <xdr:row>68</xdr:row>
      <xdr:rowOff>969010</xdr:rowOff>
    </xdr:to>
    <xdr:pic>
      <xdr:nvPicPr>
        <xdr:cNvPr id="77" name="图片 76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4981575" y="525145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123825</xdr:colOff>
      <xdr:row>1</xdr:row>
      <xdr:rowOff>43180</xdr:rowOff>
    </xdr:from>
    <xdr:to>
      <xdr:col>2</xdr:col>
      <xdr:colOff>995045</xdr:colOff>
      <xdr:row>1</xdr:row>
      <xdr:rowOff>695325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386080"/>
          <a:ext cx="871220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8</xdr:row>
      <xdr:rowOff>167005</xdr:rowOff>
    </xdr:from>
    <xdr:to>
      <xdr:col>2</xdr:col>
      <xdr:colOff>1054100</xdr:colOff>
      <xdr:row>8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52700" y="6351905"/>
          <a:ext cx="91122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9</xdr:row>
      <xdr:rowOff>82550</xdr:rowOff>
    </xdr:from>
    <xdr:to>
      <xdr:col>2</xdr:col>
      <xdr:colOff>1074420</xdr:colOff>
      <xdr:row>9</xdr:row>
      <xdr:rowOff>867410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4600" y="7283450"/>
          <a:ext cx="96964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18</xdr:row>
      <xdr:rowOff>62865</xdr:rowOff>
    </xdr:from>
    <xdr:to>
      <xdr:col>2</xdr:col>
      <xdr:colOff>739140</xdr:colOff>
      <xdr:row>18</xdr:row>
      <xdr:rowOff>638175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52700" y="16445865"/>
          <a:ext cx="59626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</xdr:row>
      <xdr:rowOff>108585</xdr:rowOff>
    </xdr:from>
    <xdr:to>
      <xdr:col>2</xdr:col>
      <xdr:colOff>857885</xdr:colOff>
      <xdr:row>2</xdr:row>
      <xdr:rowOff>746125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71750" y="1200785"/>
          <a:ext cx="69596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10</xdr:row>
      <xdr:rowOff>34925</xdr:rowOff>
    </xdr:from>
    <xdr:to>
      <xdr:col>2</xdr:col>
      <xdr:colOff>999490</xdr:colOff>
      <xdr:row>10</xdr:row>
      <xdr:rowOff>971550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05075" y="8188325"/>
          <a:ext cx="90424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13</xdr:row>
      <xdr:rowOff>71755</xdr:rowOff>
    </xdr:from>
    <xdr:to>
      <xdr:col>2</xdr:col>
      <xdr:colOff>808355</xdr:colOff>
      <xdr:row>13</xdr:row>
      <xdr:rowOff>895350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05075" y="11374755"/>
          <a:ext cx="713105" cy="82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5</xdr:row>
      <xdr:rowOff>46355</xdr:rowOff>
    </xdr:from>
    <xdr:to>
      <xdr:col>2</xdr:col>
      <xdr:colOff>1060450</xdr:colOff>
      <xdr:row>5</xdr:row>
      <xdr:rowOff>781050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90800" y="3653155"/>
          <a:ext cx="8794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4</xdr:row>
      <xdr:rowOff>119380</xdr:rowOff>
    </xdr:from>
    <xdr:to>
      <xdr:col>2</xdr:col>
      <xdr:colOff>966470</xdr:colOff>
      <xdr:row>4</xdr:row>
      <xdr:rowOff>733425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95550" y="2938780"/>
          <a:ext cx="880745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24</xdr:row>
      <xdr:rowOff>82550</xdr:rowOff>
    </xdr:from>
    <xdr:to>
      <xdr:col>2</xdr:col>
      <xdr:colOff>1118235</xdr:colOff>
      <xdr:row>24</xdr:row>
      <xdr:rowOff>685800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24125" y="21761450"/>
          <a:ext cx="100393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25</xdr:row>
      <xdr:rowOff>38735</xdr:rowOff>
    </xdr:from>
    <xdr:to>
      <xdr:col>2</xdr:col>
      <xdr:colOff>1238250</xdr:colOff>
      <xdr:row>25</xdr:row>
      <xdr:rowOff>733425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86025" y="22543135"/>
          <a:ext cx="116205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23</xdr:row>
      <xdr:rowOff>74930</xdr:rowOff>
    </xdr:from>
    <xdr:to>
      <xdr:col>2</xdr:col>
      <xdr:colOff>990600</xdr:colOff>
      <xdr:row>23</xdr:row>
      <xdr:rowOff>847725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66975" y="20737830"/>
          <a:ext cx="93345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6</xdr:row>
      <xdr:rowOff>53340</xdr:rowOff>
    </xdr:from>
    <xdr:to>
      <xdr:col>2</xdr:col>
      <xdr:colOff>1283970</xdr:colOff>
      <xdr:row>6</xdr:row>
      <xdr:rowOff>739775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71750" y="4460240"/>
          <a:ext cx="112204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90805</xdr:rowOff>
    </xdr:from>
    <xdr:to>
      <xdr:col>2</xdr:col>
      <xdr:colOff>1070610</xdr:colOff>
      <xdr:row>7</xdr:row>
      <xdr:rowOff>695325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38425" y="5386705"/>
          <a:ext cx="84201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26</xdr:row>
      <xdr:rowOff>50165</xdr:rowOff>
    </xdr:from>
    <xdr:to>
      <xdr:col>2</xdr:col>
      <xdr:colOff>1225550</xdr:colOff>
      <xdr:row>26</xdr:row>
      <xdr:rowOff>971550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524125" y="23367365"/>
          <a:ext cx="111125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27</xdr:row>
      <xdr:rowOff>52705</xdr:rowOff>
    </xdr:from>
    <xdr:to>
      <xdr:col>2</xdr:col>
      <xdr:colOff>1051560</xdr:colOff>
      <xdr:row>27</xdr:row>
      <xdr:rowOff>897890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543175" y="24385905"/>
          <a:ext cx="9182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15</xdr:row>
      <xdr:rowOff>41910</xdr:rowOff>
    </xdr:from>
    <xdr:to>
      <xdr:col>2</xdr:col>
      <xdr:colOff>896620</xdr:colOff>
      <xdr:row>15</xdr:row>
      <xdr:rowOff>955675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562225" y="13376910"/>
          <a:ext cx="74422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17</xdr:row>
      <xdr:rowOff>62865</xdr:rowOff>
    </xdr:from>
    <xdr:to>
      <xdr:col>2</xdr:col>
      <xdr:colOff>1017905</xdr:colOff>
      <xdr:row>17</xdr:row>
      <xdr:rowOff>885825</xdr:rowOff>
    </xdr:to>
    <xdr:pic>
      <xdr:nvPicPr>
        <xdr:cNvPr id="25" name="图片 2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86025" y="15429865"/>
          <a:ext cx="94170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3</xdr:row>
      <xdr:rowOff>47625</xdr:rowOff>
    </xdr:from>
    <xdr:to>
      <xdr:col>2</xdr:col>
      <xdr:colOff>1080770</xdr:colOff>
      <xdr:row>3</xdr:row>
      <xdr:rowOff>895350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543175" y="1952625"/>
          <a:ext cx="94742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19</xdr:row>
      <xdr:rowOff>129540</xdr:rowOff>
    </xdr:from>
    <xdr:to>
      <xdr:col>2</xdr:col>
      <xdr:colOff>906145</xdr:colOff>
      <xdr:row>19</xdr:row>
      <xdr:rowOff>828675</xdr:rowOff>
    </xdr:to>
    <xdr:pic>
      <xdr:nvPicPr>
        <xdr:cNvPr id="28" name="图片 2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62225" y="17338040"/>
          <a:ext cx="75374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20</xdr:row>
      <xdr:rowOff>72390</xdr:rowOff>
    </xdr:from>
    <xdr:to>
      <xdr:col>2</xdr:col>
      <xdr:colOff>1062990</xdr:colOff>
      <xdr:row>20</xdr:row>
      <xdr:rowOff>746125</xdr:rowOff>
    </xdr:to>
    <xdr:pic>
      <xdr:nvPicPr>
        <xdr:cNvPr id="29" name="图片 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66975" y="18144490"/>
          <a:ext cx="100584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11</xdr:row>
      <xdr:rowOff>81280</xdr:rowOff>
    </xdr:from>
    <xdr:to>
      <xdr:col>2</xdr:col>
      <xdr:colOff>657225</xdr:colOff>
      <xdr:row>11</xdr:row>
      <xdr:rowOff>971550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533650" y="9250680"/>
          <a:ext cx="53340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12</xdr:row>
      <xdr:rowOff>113030</xdr:rowOff>
    </xdr:from>
    <xdr:to>
      <xdr:col>2</xdr:col>
      <xdr:colOff>1083310</xdr:colOff>
      <xdr:row>12</xdr:row>
      <xdr:rowOff>962025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66975" y="10349230"/>
          <a:ext cx="102616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21</xdr:row>
      <xdr:rowOff>130175</xdr:rowOff>
    </xdr:from>
    <xdr:to>
      <xdr:col>2</xdr:col>
      <xdr:colOff>904240</xdr:colOff>
      <xdr:row>21</xdr:row>
      <xdr:rowOff>770890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533650" y="19065875"/>
          <a:ext cx="78041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22</xdr:row>
      <xdr:rowOff>34925</xdr:rowOff>
    </xdr:from>
    <xdr:to>
      <xdr:col>2</xdr:col>
      <xdr:colOff>739775</xdr:colOff>
      <xdr:row>22</xdr:row>
      <xdr:rowOff>768350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552700" y="19834225"/>
          <a:ext cx="59690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16</xdr:row>
      <xdr:rowOff>80010</xdr:rowOff>
    </xdr:from>
    <xdr:to>
      <xdr:col>2</xdr:col>
      <xdr:colOff>962660</xdr:colOff>
      <xdr:row>16</xdr:row>
      <xdr:rowOff>847725</xdr:rowOff>
    </xdr:to>
    <xdr:pic>
      <xdr:nvPicPr>
        <xdr:cNvPr id="9" name="图片 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619375" y="14431010"/>
          <a:ext cx="75311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14</xdr:row>
      <xdr:rowOff>63500</xdr:rowOff>
    </xdr:from>
    <xdr:to>
      <xdr:col>2</xdr:col>
      <xdr:colOff>981710</xdr:colOff>
      <xdr:row>14</xdr:row>
      <xdr:rowOff>949325</xdr:rowOff>
    </xdr:to>
    <xdr:pic>
      <xdr:nvPicPr>
        <xdr:cNvPr id="3" name="图片 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14600" y="12382500"/>
          <a:ext cx="87693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200025</xdr:colOff>
      <xdr:row>1</xdr:row>
      <xdr:rowOff>110490</xdr:rowOff>
    </xdr:from>
    <xdr:to>
      <xdr:col>2</xdr:col>
      <xdr:colOff>1210310</xdr:colOff>
      <xdr:row>1</xdr:row>
      <xdr:rowOff>866775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67025" y="453390"/>
          <a:ext cx="101028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2</xdr:row>
      <xdr:rowOff>120650</xdr:rowOff>
    </xdr:from>
    <xdr:to>
      <xdr:col>2</xdr:col>
      <xdr:colOff>1219835</xdr:colOff>
      <xdr:row>2</xdr:row>
      <xdr:rowOff>876935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6550" y="1479550"/>
          <a:ext cx="101028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3</xdr:row>
      <xdr:rowOff>139700</xdr:rowOff>
    </xdr:from>
    <xdr:to>
      <xdr:col>2</xdr:col>
      <xdr:colOff>1181735</xdr:colOff>
      <xdr:row>3</xdr:row>
      <xdr:rowOff>895985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8450" y="2514600"/>
          <a:ext cx="101028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5</xdr:row>
      <xdr:rowOff>81915</xdr:rowOff>
    </xdr:from>
    <xdr:to>
      <xdr:col>2</xdr:col>
      <xdr:colOff>1129030</xdr:colOff>
      <xdr:row>5</xdr:row>
      <xdr:rowOff>930275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8925" y="4488815"/>
          <a:ext cx="96710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8</xdr:row>
      <xdr:rowOff>72390</xdr:rowOff>
    </xdr:from>
    <xdr:to>
      <xdr:col>2</xdr:col>
      <xdr:colOff>1199515</xdr:colOff>
      <xdr:row>8</xdr:row>
      <xdr:rowOff>942975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90825" y="7527290"/>
          <a:ext cx="107569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9</xdr:row>
      <xdr:rowOff>111125</xdr:rowOff>
    </xdr:from>
    <xdr:to>
      <xdr:col>2</xdr:col>
      <xdr:colOff>1180465</xdr:colOff>
      <xdr:row>9</xdr:row>
      <xdr:rowOff>981710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775" y="8582025"/>
          <a:ext cx="107569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11</xdr:row>
      <xdr:rowOff>81915</xdr:rowOff>
    </xdr:from>
    <xdr:to>
      <xdr:col>2</xdr:col>
      <xdr:colOff>1034415</xdr:colOff>
      <xdr:row>11</xdr:row>
      <xdr:rowOff>914400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38450" y="10584815"/>
          <a:ext cx="86296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6</xdr:row>
      <xdr:rowOff>136525</xdr:rowOff>
    </xdr:from>
    <xdr:to>
      <xdr:col>2</xdr:col>
      <xdr:colOff>1174750</xdr:colOff>
      <xdr:row>6</xdr:row>
      <xdr:rowOff>860425</xdr:rowOff>
    </xdr:to>
    <xdr:pic>
      <xdr:nvPicPr>
        <xdr:cNvPr id="24" name="图片 2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57500" y="5559425"/>
          <a:ext cx="98425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7</xdr:row>
      <xdr:rowOff>101600</xdr:rowOff>
    </xdr:from>
    <xdr:to>
      <xdr:col>2</xdr:col>
      <xdr:colOff>1524000</xdr:colOff>
      <xdr:row>7</xdr:row>
      <xdr:rowOff>923925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71775" y="6540500"/>
          <a:ext cx="141922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12</xdr:row>
      <xdr:rowOff>73025</xdr:rowOff>
    </xdr:from>
    <xdr:to>
      <xdr:col>2</xdr:col>
      <xdr:colOff>1371600</xdr:colOff>
      <xdr:row>12</xdr:row>
      <xdr:rowOff>911225</xdr:rowOff>
    </xdr:to>
    <xdr:pic>
      <xdr:nvPicPr>
        <xdr:cNvPr id="26" name="图片 2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38450" y="11591925"/>
          <a:ext cx="120015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13</xdr:row>
      <xdr:rowOff>113665</xdr:rowOff>
    </xdr:from>
    <xdr:to>
      <xdr:col>2</xdr:col>
      <xdr:colOff>828675</xdr:colOff>
      <xdr:row>13</xdr:row>
      <xdr:rowOff>906145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71775" y="12648565"/>
          <a:ext cx="7239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10</xdr:row>
      <xdr:rowOff>99060</xdr:rowOff>
    </xdr:from>
    <xdr:to>
      <xdr:col>2</xdr:col>
      <xdr:colOff>887095</xdr:colOff>
      <xdr:row>10</xdr:row>
      <xdr:rowOff>917575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38450" y="9585960"/>
          <a:ext cx="71564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14</xdr:row>
      <xdr:rowOff>93345</xdr:rowOff>
    </xdr:from>
    <xdr:to>
      <xdr:col>2</xdr:col>
      <xdr:colOff>1371600</xdr:colOff>
      <xdr:row>14</xdr:row>
      <xdr:rowOff>828675</xdr:rowOff>
    </xdr:to>
    <xdr:pic>
      <xdr:nvPicPr>
        <xdr:cNvPr id="29" name="图片 2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24150" y="13644245"/>
          <a:ext cx="131445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4</xdr:row>
      <xdr:rowOff>139065</xdr:rowOff>
    </xdr:from>
    <xdr:to>
      <xdr:col>2</xdr:col>
      <xdr:colOff>1332865</xdr:colOff>
      <xdr:row>4</xdr:row>
      <xdr:rowOff>828675</xdr:rowOff>
    </xdr:to>
    <xdr:pic>
      <xdr:nvPicPr>
        <xdr:cNvPr id="30" name="图片 2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752725" y="3529965"/>
          <a:ext cx="124714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15</xdr:row>
      <xdr:rowOff>100965</xdr:rowOff>
    </xdr:from>
    <xdr:to>
      <xdr:col>2</xdr:col>
      <xdr:colOff>1086485</xdr:colOff>
      <xdr:row>15</xdr:row>
      <xdr:rowOff>1127125</xdr:rowOff>
    </xdr:to>
    <xdr:pic>
      <xdr:nvPicPr>
        <xdr:cNvPr id="2" name="图片 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52750" y="14667865"/>
          <a:ext cx="800735" cy="1026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114300</xdr:colOff>
      <xdr:row>1</xdr:row>
      <xdr:rowOff>76200</xdr:rowOff>
    </xdr:from>
    <xdr:to>
      <xdr:col>2</xdr:col>
      <xdr:colOff>838200</xdr:colOff>
      <xdr:row>1</xdr:row>
      <xdr:rowOff>800100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57550" y="24765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2</xdr:row>
      <xdr:rowOff>111125</xdr:rowOff>
    </xdr:from>
    <xdr:to>
      <xdr:col>2</xdr:col>
      <xdr:colOff>895350</xdr:colOff>
      <xdr:row>2</xdr:row>
      <xdr:rowOff>835025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14700" y="1298575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</xdr:row>
      <xdr:rowOff>158750</xdr:rowOff>
    </xdr:from>
    <xdr:to>
      <xdr:col>2</xdr:col>
      <xdr:colOff>819150</xdr:colOff>
      <xdr:row>3</xdr:row>
      <xdr:rowOff>882650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38500" y="236220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4</xdr:row>
      <xdr:rowOff>111125</xdr:rowOff>
    </xdr:from>
    <xdr:to>
      <xdr:col>2</xdr:col>
      <xdr:colOff>876935</xdr:colOff>
      <xdr:row>4</xdr:row>
      <xdr:rowOff>720725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248025" y="3330575"/>
          <a:ext cx="77216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5</xdr:row>
      <xdr:rowOff>101600</xdr:rowOff>
    </xdr:from>
    <xdr:to>
      <xdr:col>2</xdr:col>
      <xdr:colOff>819150</xdr:colOff>
      <xdr:row>5</xdr:row>
      <xdr:rowOff>825500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238500" y="433705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6</xdr:row>
      <xdr:rowOff>82550</xdr:rowOff>
    </xdr:from>
    <xdr:to>
      <xdr:col>2</xdr:col>
      <xdr:colOff>847725</xdr:colOff>
      <xdr:row>6</xdr:row>
      <xdr:rowOff>806450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267075" y="533400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149225</xdr:rowOff>
    </xdr:from>
    <xdr:to>
      <xdr:col>2</xdr:col>
      <xdr:colOff>867410</xdr:colOff>
      <xdr:row>7</xdr:row>
      <xdr:rowOff>788035</xdr:rowOff>
    </xdr:to>
    <xdr:pic>
      <xdr:nvPicPr>
        <xdr:cNvPr id="8" name="图片 7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238500" y="6416675"/>
          <a:ext cx="77216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8</xdr:row>
      <xdr:rowOff>101600</xdr:rowOff>
    </xdr:from>
    <xdr:to>
      <xdr:col>2</xdr:col>
      <xdr:colOff>876935</xdr:colOff>
      <xdr:row>8</xdr:row>
      <xdr:rowOff>740410</xdr:rowOff>
    </xdr:to>
    <xdr:pic>
      <xdr:nvPicPr>
        <xdr:cNvPr id="9" name="图片 8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248025" y="7385050"/>
          <a:ext cx="77216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9</xdr:row>
      <xdr:rowOff>63500</xdr:rowOff>
    </xdr:from>
    <xdr:to>
      <xdr:col>2</xdr:col>
      <xdr:colOff>838200</xdr:colOff>
      <xdr:row>9</xdr:row>
      <xdr:rowOff>787400</xdr:rowOff>
    </xdr:to>
    <xdr:pic>
      <xdr:nvPicPr>
        <xdr:cNvPr id="10" name="图片 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3257550" y="836295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10</xdr:row>
      <xdr:rowOff>120650</xdr:rowOff>
    </xdr:from>
    <xdr:to>
      <xdr:col>2</xdr:col>
      <xdr:colOff>885825</xdr:colOff>
      <xdr:row>10</xdr:row>
      <xdr:rowOff>844550</xdr:rowOff>
    </xdr:to>
    <xdr:pic>
      <xdr:nvPicPr>
        <xdr:cNvPr id="11" name="图片 10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305175" y="943610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11</xdr:row>
      <xdr:rowOff>158750</xdr:rowOff>
    </xdr:from>
    <xdr:to>
      <xdr:col>2</xdr:col>
      <xdr:colOff>895350</xdr:colOff>
      <xdr:row>11</xdr:row>
      <xdr:rowOff>882650</xdr:rowOff>
    </xdr:to>
    <xdr:pic>
      <xdr:nvPicPr>
        <xdr:cNvPr id="12" name="图片 11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314700" y="1049020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12</xdr:row>
      <xdr:rowOff>53975</xdr:rowOff>
    </xdr:from>
    <xdr:to>
      <xdr:col>2</xdr:col>
      <xdr:colOff>828675</xdr:colOff>
      <xdr:row>12</xdr:row>
      <xdr:rowOff>777875</xdr:rowOff>
    </xdr:to>
    <xdr:pic>
      <xdr:nvPicPr>
        <xdr:cNvPr id="13" name="图片 12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248025" y="11401425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13</xdr:row>
      <xdr:rowOff>111125</xdr:rowOff>
    </xdr:from>
    <xdr:to>
      <xdr:col>2</xdr:col>
      <xdr:colOff>886460</xdr:colOff>
      <xdr:row>13</xdr:row>
      <xdr:rowOff>777875</xdr:rowOff>
    </xdr:to>
    <xdr:pic>
      <xdr:nvPicPr>
        <xdr:cNvPr id="14" name="图片 1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3257550" y="12474575"/>
          <a:ext cx="77216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14</xdr:row>
      <xdr:rowOff>101600</xdr:rowOff>
    </xdr:from>
    <xdr:to>
      <xdr:col>2</xdr:col>
      <xdr:colOff>876300</xdr:colOff>
      <xdr:row>14</xdr:row>
      <xdr:rowOff>825500</xdr:rowOff>
    </xdr:to>
    <xdr:pic>
      <xdr:nvPicPr>
        <xdr:cNvPr id="15" name="图片 14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3295650" y="1348105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15</xdr:row>
      <xdr:rowOff>73025</xdr:rowOff>
    </xdr:from>
    <xdr:to>
      <xdr:col>2</xdr:col>
      <xdr:colOff>866775</xdr:colOff>
      <xdr:row>15</xdr:row>
      <xdr:rowOff>796925</xdr:rowOff>
    </xdr:to>
    <xdr:pic>
      <xdr:nvPicPr>
        <xdr:cNvPr id="16" name="图片 15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286125" y="14468475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16</xdr:row>
      <xdr:rowOff>92075</xdr:rowOff>
    </xdr:from>
    <xdr:to>
      <xdr:col>2</xdr:col>
      <xdr:colOff>876935</xdr:colOff>
      <xdr:row>16</xdr:row>
      <xdr:rowOff>815975</xdr:rowOff>
    </xdr:to>
    <xdr:pic>
      <xdr:nvPicPr>
        <xdr:cNvPr id="17" name="图片 16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381375" y="15694025"/>
          <a:ext cx="63881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17</xdr:row>
      <xdr:rowOff>82550</xdr:rowOff>
    </xdr:from>
    <xdr:to>
      <xdr:col>2</xdr:col>
      <xdr:colOff>981075</xdr:colOff>
      <xdr:row>17</xdr:row>
      <xdr:rowOff>806450</xdr:rowOff>
    </xdr:to>
    <xdr:pic>
      <xdr:nvPicPr>
        <xdr:cNvPr id="18" name="图片 17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400425" y="16700500"/>
          <a:ext cx="7239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18</xdr:row>
      <xdr:rowOff>120650</xdr:rowOff>
    </xdr:from>
    <xdr:to>
      <xdr:col>2</xdr:col>
      <xdr:colOff>953135</xdr:colOff>
      <xdr:row>18</xdr:row>
      <xdr:rowOff>892810</xdr:rowOff>
    </xdr:to>
    <xdr:pic>
      <xdr:nvPicPr>
        <xdr:cNvPr id="19" name="图片 18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324225" y="1775460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772160</xdr:colOff>
      <xdr:row>19</xdr:row>
      <xdr:rowOff>772160</xdr:rowOff>
    </xdr:to>
    <xdr:pic>
      <xdr:nvPicPr>
        <xdr:cNvPr id="20" name="图片 19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143250" y="18649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762000</xdr:colOff>
      <xdr:row>20</xdr:row>
      <xdr:rowOff>1009650</xdr:rowOff>
    </xdr:to>
    <xdr:pic>
      <xdr:nvPicPr>
        <xdr:cNvPr id="21" name="图片 20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143250" y="19665950"/>
          <a:ext cx="76200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772160</xdr:colOff>
      <xdr:row>21</xdr:row>
      <xdr:rowOff>666750</xdr:rowOff>
    </xdr:to>
    <xdr:pic>
      <xdr:nvPicPr>
        <xdr:cNvPr id="22" name="图片 21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143250" y="20681950"/>
          <a:ext cx="77216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772160</xdr:colOff>
      <xdr:row>22</xdr:row>
      <xdr:rowOff>685800</xdr:rowOff>
    </xdr:to>
    <xdr:pic>
      <xdr:nvPicPr>
        <xdr:cNvPr id="23" name="图片 22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143250" y="21697950"/>
          <a:ext cx="77216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772160</xdr:colOff>
      <xdr:row>23</xdr:row>
      <xdr:rowOff>772160</xdr:rowOff>
    </xdr:to>
    <xdr:pic>
      <xdr:nvPicPr>
        <xdr:cNvPr id="24" name="图片 23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143250" y="22713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772160</xdr:colOff>
      <xdr:row>24</xdr:row>
      <xdr:rowOff>772160</xdr:rowOff>
    </xdr:to>
    <xdr:pic>
      <xdr:nvPicPr>
        <xdr:cNvPr id="25" name="图片 24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3143250" y="23729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762000</xdr:colOff>
      <xdr:row>25</xdr:row>
      <xdr:rowOff>867410</xdr:rowOff>
    </xdr:to>
    <xdr:pic>
      <xdr:nvPicPr>
        <xdr:cNvPr id="26" name="图片 25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3143250" y="24745950"/>
          <a:ext cx="7620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419100</xdr:colOff>
      <xdr:row>26</xdr:row>
      <xdr:rowOff>943610</xdr:rowOff>
    </xdr:to>
    <xdr:pic>
      <xdr:nvPicPr>
        <xdr:cNvPr id="27" name="图片 26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143250" y="25761950"/>
          <a:ext cx="4191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448310</xdr:colOff>
      <xdr:row>27</xdr:row>
      <xdr:rowOff>1009650</xdr:rowOff>
    </xdr:to>
    <xdr:pic>
      <xdr:nvPicPr>
        <xdr:cNvPr id="28" name="图片 27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143250" y="26777950"/>
          <a:ext cx="44831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753110</xdr:colOff>
      <xdr:row>29</xdr:row>
      <xdr:rowOff>431800</xdr:rowOff>
    </xdr:to>
    <xdr:pic>
      <xdr:nvPicPr>
        <xdr:cNvPr id="29" name="图片 28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143250" y="27793950"/>
          <a:ext cx="753110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753110</xdr:colOff>
      <xdr:row>30</xdr:row>
      <xdr:rowOff>431800</xdr:rowOff>
    </xdr:to>
    <xdr:pic>
      <xdr:nvPicPr>
        <xdr:cNvPr id="30" name="图片 29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143250" y="28809950"/>
          <a:ext cx="753110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772160</xdr:colOff>
      <xdr:row>30</xdr:row>
      <xdr:rowOff>772160</xdr:rowOff>
    </xdr:to>
    <xdr:pic>
      <xdr:nvPicPr>
        <xdr:cNvPr id="31" name="图片 30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143250" y="29825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772160</xdr:colOff>
      <xdr:row>31</xdr:row>
      <xdr:rowOff>772160</xdr:rowOff>
    </xdr:to>
    <xdr:pic>
      <xdr:nvPicPr>
        <xdr:cNvPr id="32" name="图片 31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143250" y="30841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772160</xdr:colOff>
      <xdr:row>32</xdr:row>
      <xdr:rowOff>772160</xdr:rowOff>
    </xdr:to>
    <xdr:pic>
      <xdr:nvPicPr>
        <xdr:cNvPr id="33" name="图片 32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143250" y="31857950"/>
          <a:ext cx="772160" cy="772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114300</xdr:colOff>
      <xdr:row>1</xdr:row>
      <xdr:rowOff>57150</xdr:rowOff>
    </xdr:from>
    <xdr:to>
      <xdr:col>2</xdr:col>
      <xdr:colOff>1005840</xdr:colOff>
      <xdr:row>1</xdr:row>
      <xdr:rowOff>904875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9850" y="400050"/>
          <a:ext cx="89154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905510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495550" y="13589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905510</xdr:colOff>
      <xdr:row>3</xdr:row>
      <xdr:rowOff>905510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495550" y="23749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905510</xdr:colOff>
      <xdr:row>4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495550" y="33909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715010</xdr:colOff>
      <xdr:row>5</xdr:row>
      <xdr:rowOff>952500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495550" y="4406900"/>
          <a:ext cx="71501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905510</xdr:colOff>
      <xdr:row>9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2495550" y="84709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905510</xdr:colOff>
      <xdr:row>10</xdr:row>
      <xdr:rowOff>715010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2495550" y="9486900"/>
          <a:ext cx="90551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905510</xdr:colOff>
      <xdr:row>11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2495550" y="10502900"/>
          <a:ext cx="905510" cy="905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anxiaomi.com/dxmCommodityProduct/index.htm?id=9230059372549012" TargetMode="Externa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workbookViewId="0">
      <selection activeCell="A1" sqref="A$1:H$1048576"/>
    </sheetView>
  </sheetViews>
  <sheetFormatPr defaultColWidth="9" defaultRowHeight="13.5" outlineLevelCol="7"/>
  <cols>
    <col min="1" max="8" width="9" style="152"/>
  </cols>
  <sheetData>
    <row r="1" spans="1:8">
      <c r="A1" s="153" t="s">
        <v>0</v>
      </c>
      <c r="B1" s="153" t="s">
        <v>1</v>
      </c>
      <c r="C1" s="153" t="s">
        <v>2</v>
      </c>
      <c r="D1" s="153" t="s">
        <v>3</v>
      </c>
      <c r="E1" s="153" t="s">
        <v>4</v>
      </c>
      <c r="F1" s="153" t="s">
        <v>5</v>
      </c>
      <c r="G1" s="153" t="s">
        <v>6</v>
      </c>
      <c r="H1" s="153" t="s">
        <v>7</v>
      </c>
    </row>
    <row r="2" ht="25.5" spans="1:8">
      <c r="A2" s="154" t="s">
        <v>8</v>
      </c>
      <c r="B2" s="154" t="s">
        <v>8</v>
      </c>
      <c r="C2" s="154" t="s">
        <v>9</v>
      </c>
      <c r="D2" s="154" t="s">
        <v>10</v>
      </c>
      <c r="E2" s="154" t="s">
        <v>10</v>
      </c>
      <c r="F2" s="154" t="s">
        <v>10</v>
      </c>
      <c r="G2" s="154" t="s">
        <v>9</v>
      </c>
      <c r="H2" s="154">
        <v>0</v>
      </c>
    </row>
    <row r="3" ht="25.5" spans="1:8">
      <c r="A3" s="154" t="s">
        <v>11</v>
      </c>
      <c r="B3" s="154" t="s">
        <v>11</v>
      </c>
      <c r="C3" s="154" t="s">
        <v>9</v>
      </c>
      <c r="D3" s="154" t="s">
        <v>10</v>
      </c>
      <c r="E3" s="154" t="s">
        <v>10</v>
      </c>
      <c r="F3" s="154" t="s">
        <v>10</v>
      </c>
      <c r="G3" s="154" t="s">
        <v>9</v>
      </c>
      <c r="H3" s="154">
        <v>0</v>
      </c>
    </row>
    <row r="4" ht="25.5" spans="1:8">
      <c r="A4" s="154" t="s">
        <v>12</v>
      </c>
      <c r="B4" s="154" t="s">
        <v>12</v>
      </c>
      <c r="C4" s="154" t="s">
        <v>9</v>
      </c>
      <c r="D4" s="154" t="s">
        <v>10</v>
      </c>
      <c r="E4" s="154" t="s">
        <v>10</v>
      </c>
      <c r="F4" s="154" t="s">
        <v>10</v>
      </c>
      <c r="G4" s="154" t="s">
        <v>9</v>
      </c>
      <c r="H4" s="154">
        <v>0</v>
      </c>
    </row>
    <row r="5" ht="25.5" spans="1:8">
      <c r="A5" s="154" t="s">
        <v>13</v>
      </c>
      <c r="B5" s="154" t="s">
        <v>13</v>
      </c>
      <c r="C5" s="154" t="s">
        <v>14</v>
      </c>
      <c r="D5" s="154" t="s">
        <v>10</v>
      </c>
      <c r="E5" s="154" t="s">
        <v>10</v>
      </c>
      <c r="F5" s="154" t="s">
        <v>10</v>
      </c>
      <c r="G5" s="154" t="s">
        <v>14</v>
      </c>
      <c r="H5" s="154">
        <v>0</v>
      </c>
    </row>
    <row r="6" ht="25.5" spans="1:8">
      <c r="A6" s="154" t="s">
        <v>15</v>
      </c>
      <c r="B6" s="154" t="s">
        <v>16</v>
      </c>
      <c r="C6" s="154" t="s">
        <v>17</v>
      </c>
      <c r="D6" s="154" t="s">
        <v>18</v>
      </c>
      <c r="E6" s="154" t="s">
        <v>18</v>
      </c>
      <c r="F6" s="154" t="s">
        <v>10</v>
      </c>
      <c r="G6" s="154" t="s">
        <v>19</v>
      </c>
      <c r="H6" s="154">
        <v>0</v>
      </c>
    </row>
    <row r="7" ht="25.5" spans="1:8">
      <c r="A7" s="154" t="s">
        <v>20</v>
      </c>
      <c r="B7" s="154" t="s">
        <v>20</v>
      </c>
      <c r="C7" s="154" t="s">
        <v>10</v>
      </c>
      <c r="D7" s="154" t="s">
        <v>10</v>
      </c>
      <c r="E7" s="154" t="s">
        <v>10</v>
      </c>
      <c r="F7" s="154" t="s">
        <v>10</v>
      </c>
      <c r="G7" s="154" t="s">
        <v>10</v>
      </c>
      <c r="H7" s="154">
        <v>0</v>
      </c>
    </row>
    <row r="8" ht="25.5" spans="1:8">
      <c r="A8" s="154" t="s">
        <v>20</v>
      </c>
      <c r="B8" s="154" t="s">
        <v>20</v>
      </c>
      <c r="C8" s="154" t="s">
        <v>21</v>
      </c>
      <c r="D8" s="154" t="s">
        <v>21</v>
      </c>
      <c r="E8" s="154" t="s">
        <v>21</v>
      </c>
      <c r="F8" s="154" t="s">
        <v>10</v>
      </c>
      <c r="G8" s="154" t="s">
        <v>10</v>
      </c>
      <c r="H8" s="154">
        <v>0</v>
      </c>
    </row>
    <row r="9" ht="25.5" spans="1:8">
      <c r="A9" s="154" t="s">
        <v>20</v>
      </c>
      <c r="B9" s="154" t="s">
        <v>20</v>
      </c>
      <c r="C9" s="154" t="s">
        <v>22</v>
      </c>
      <c r="D9" s="154" t="s">
        <v>22</v>
      </c>
      <c r="E9" s="154" t="s">
        <v>23</v>
      </c>
      <c r="F9" s="154" t="s">
        <v>24</v>
      </c>
      <c r="G9" s="154" t="s">
        <v>10</v>
      </c>
      <c r="H9" s="154">
        <v>0</v>
      </c>
    </row>
    <row r="10" ht="25.5" spans="1:8">
      <c r="A10" s="154" t="s">
        <v>20</v>
      </c>
      <c r="B10" s="154" t="s">
        <v>20</v>
      </c>
      <c r="C10" s="154" t="s">
        <v>25</v>
      </c>
      <c r="D10" s="154" t="s">
        <v>25</v>
      </c>
      <c r="E10" s="154" t="s">
        <v>25</v>
      </c>
      <c r="F10" s="154" t="s">
        <v>10</v>
      </c>
      <c r="G10" s="154" t="s">
        <v>10</v>
      </c>
      <c r="H10" s="154">
        <v>0</v>
      </c>
    </row>
    <row r="11" ht="25.5" spans="1:8">
      <c r="A11" s="154" t="s">
        <v>26</v>
      </c>
      <c r="B11" s="154" t="s">
        <v>26</v>
      </c>
      <c r="C11" s="154" t="s">
        <v>27</v>
      </c>
      <c r="D11" s="154" t="s">
        <v>27</v>
      </c>
      <c r="E11" s="154" t="s">
        <v>28</v>
      </c>
      <c r="F11" s="154" t="s">
        <v>24</v>
      </c>
      <c r="G11" s="154" t="s">
        <v>10</v>
      </c>
      <c r="H11" s="154">
        <v>0</v>
      </c>
    </row>
    <row r="12" ht="25.5" spans="1:8">
      <c r="A12" s="154" t="s">
        <v>26</v>
      </c>
      <c r="B12" s="154" t="s">
        <v>26</v>
      </c>
      <c r="C12" s="154" t="s">
        <v>29</v>
      </c>
      <c r="D12" s="154" t="s">
        <v>10</v>
      </c>
      <c r="E12" s="154" t="s">
        <v>10</v>
      </c>
      <c r="F12" s="154" t="s">
        <v>10</v>
      </c>
      <c r="G12" s="154" t="s">
        <v>29</v>
      </c>
      <c r="H12" s="154">
        <v>0</v>
      </c>
    </row>
    <row r="13" ht="25.5" spans="1:8">
      <c r="A13" s="154" t="s">
        <v>30</v>
      </c>
      <c r="B13" s="154" t="s">
        <v>30</v>
      </c>
      <c r="C13" s="154" t="s">
        <v>31</v>
      </c>
      <c r="D13" s="154" t="s">
        <v>32</v>
      </c>
      <c r="E13" s="154" t="s">
        <v>33</v>
      </c>
      <c r="F13" s="154" t="s">
        <v>25</v>
      </c>
      <c r="G13" s="154" t="s">
        <v>34</v>
      </c>
      <c r="H13" s="154">
        <v>0</v>
      </c>
    </row>
    <row r="14" ht="25.5" spans="1:8">
      <c r="A14" s="154" t="s">
        <v>35</v>
      </c>
      <c r="B14" s="154" t="s">
        <v>35</v>
      </c>
      <c r="C14" s="154" t="s">
        <v>10</v>
      </c>
      <c r="D14" s="154" t="s">
        <v>10</v>
      </c>
      <c r="E14" s="154" t="s">
        <v>10</v>
      </c>
      <c r="F14" s="154" t="s">
        <v>10</v>
      </c>
      <c r="G14" s="154" t="s">
        <v>10</v>
      </c>
      <c r="H14" s="154">
        <v>0</v>
      </c>
    </row>
    <row r="15" ht="25.5" spans="1:8">
      <c r="A15" s="154" t="s">
        <v>35</v>
      </c>
      <c r="B15" s="154" t="s">
        <v>35</v>
      </c>
      <c r="C15" s="154" t="s">
        <v>36</v>
      </c>
      <c r="D15" s="154" t="s">
        <v>36</v>
      </c>
      <c r="E15" s="154" t="s">
        <v>36</v>
      </c>
      <c r="F15" s="154" t="s">
        <v>10</v>
      </c>
      <c r="G15" s="154" t="s">
        <v>10</v>
      </c>
      <c r="H15" s="154">
        <v>0</v>
      </c>
    </row>
    <row r="16" ht="25.5" spans="1:8">
      <c r="A16" s="154" t="s">
        <v>37</v>
      </c>
      <c r="B16" s="154" t="s">
        <v>37</v>
      </c>
      <c r="C16" s="154" t="s">
        <v>38</v>
      </c>
      <c r="D16" s="154" t="s">
        <v>38</v>
      </c>
      <c r="E16" s="154" t="s">
        <v>38</v>
      </c>
      <c r="F16" s="154" t="s">
        <v>10</v>
      </c>
      <c r="G16" s="154" t="s">
        <v>10</v>
      </c>
      <c r="H16" s="154">
        <v>0</v>
      </c>
    </row>
    <row r="17" ht="25.5" spans="1:8">
      <c r="A17" s="154" t="s">
        <v>39</v>
      </c>
      <c r="B17" s="154" t="s">
        <v>39</v>
      </c>
      <c r="C17" s="154" t="s">
        <v>10</v>
      </c>
      <c r="D17" s="154" t="s">
        <v>10</v>
      </c>
      <c r="E17" s="154" t="s">
        <v>10</v>
      </c>
      <c r="F17" s="154" t="s">
        <v>10</v>
      </c>
      <c r="G17" s="154" t="s">
        <v>10</v>
      </c>
      <c r="H17" s="154">
        <v>0</v>
      </c>
    </row>
    <row r="18" ht="25.5" spans="1:8">
      <c r="A18" s="154" t="s">
        <v>39</v>
      </c>
      <c r="B18" s="154" t="s">
        <v>39</v>
      </c>
      <c r="C18" s="154" t="s">
        <v>40</v>
      </c>
      <c r="D18" s="154" t="s">
        <v>40</v>
      </c>
      <c r="E18" s="154" t="s">
        <v>40</v>
      </c>
      <c r="F18" s="154" t="s">
        <v>10</v>
      </c>
      <c r="G18" s="154" t="s">
        <v>10</v>
      </c>
      <c r="H18" s="154">
        <v>0</v>
      </c>
    </row>
    <row r="19" ht="25.5" spans="1:8">
      <c r="A19" s="154" t="s">
        <v>39</v>
      </c>
      <c r="B19" s="154" t="s">
        <v>39</v>
      </c>
      <c r="C19" s="154" t="s">
        <v>41</v>
      </c>
      <c r="D19" s="154" t="s">
        <v>41</v>
      </c>
      <c r="E19" s="154" t="s">
        <v>42</v>
      </c>
      <c r="F19" s="154" t="s">
        <v>43</v>
      </c>
      <c r="G19" s="154" t="s">
        <v>10</v>
      </c>
      <c r="H19" s="154">
        <v>0</v>
      </c>
    </row>
    <row r="20" ht="25.5" spans="1:8">
      <c r="A20" s="154" t="s">
        <v>44</v>
      </c>
      <c r="B20" s="154" t="s">
        <v>44</v>
      </c>
      <c r="C20" s="154" t="s">
        <v>10</v>
      </c>
      <c r="D20" s="154" t="s">
        <v>10</v>
      </c>
      <c r="E20" s="154" t="s">
        <v>10</v>
      </c>
      <c r="F20" s="154" t="s">
        <v>10</v>
      </c>
      <c r="G20" s="154" t="s">
        <v>10</v>
      </c>
      <c r="H20" s="154">
        <v>0</v>
      </c>
    </row>
    <row r="21" ht="25.5" spans="1:8">
      <c r="A21" s="154" t="s">
        <v>45</v>
      </c>
      <c r="B21" s="154" t="s">
        <v>45</v>
      </c>
      <c r="C21" s="154" t="s">
        <v>46</v>
      </c>
      <c r="D21" s="154" t="s">
        <v>46</v>
      </c>
      <c r="E21" s="154" t="s">
        <v>47</v>
      </c>
      <c r="F21" s="154" t="s">
        <v>25</v>
      </c>
      <c r="G21" s="154" t="s">
        <v>10</v>
      </c>
      <c r="H21" s="154">
        <v>0</v>
      </c>
    </row>
    <row r="22" ht="25.5" spans="1:8">
      <c r="A22" s="154" t="s">
        <v>48</v>
      </c>
      <c r="B22" s="154" t="s">
        <v>49</v>
      </c>
      <c r="C22" s="154" t="s">
        <v>50</v>
      </c>
      <c r="D22" s="154" t="s">
        <v>50</v>
      </c>
      <c r="E22" s="154" t="s">
        <v>50</v>
      </c>
      <c r="F22" s="154" t="s">
        <v>10</v>
      </c>
      <c r="G22" s="154" t="s">
        <v>10</v>
      </c>
      <c r="H22" s="154">
        <v>0</v>
      </c>
    </row>
    <row r="23" ht="25.5" spans="1:8">
      <c r="A23" s="154" t="s">
        <v>51</v>
      </c>
      <c r="B23" s="154" t="s">
        <v>51</v>
      </c>
      <c r="C23" s="154" t="s">
        <v>50</v>
      </c>
      <c r="D23" s="154" t="s">
        <v>50</v>
      </c>
      <c r="E23" s="154" t="s">
        <v>52</v>
      </c>
      <c r="F23" s="154" t="s">
        <v>24</v>
      </c>
      <c r="G23" s="154" t="s">
        <v>10</v>
      </c>
      <c r="H23" s="154">
        <v>0</v>
      </c>
    </row>
    <row r="24" ht="25.5" spans="1:8">
      <c r="A24" s="154" t="s">
        <v>53</v>
      </c>
      <c r="B24" s="154" t="s">
        <v>53</v>
      </c>
      <c r="C24" s="154" t="s">
        <v>54</v>
      </c>
      <c r="D24" s="154" t="s">
        <v>55</v>
      </c>
      <c r="E24" s="154" t="s">
        <v>55</v>
      </c>
      <c r="F24" s="154" t="s">
        <v>10</v>
      </c>
      <c r="G24" s="154" t="s">
        <v>56</v>
      </c>
      <c r="H24" s="154">
        <v>0</v>
      </c>
    </row>
    <row r="25" ht="25.5" spans="1:8">
      <c r="A25" s="154" t="s">
        <v>57</v>
      </c>
      <c r="B25" s="154" t="s">
        <v>57</v>
      </c>
      <c r="C25" s="154" t="s">
        <v>58</v>
      </c>
      <c r="D25" s="154" t="s">
        <v>58</v>
      </c>
      <c r="E25" s="154" t="s">
        <v>58</v>
      </c>
      <c r="F25" s="154" t="s">
        <v>10</v>
      </c>
      <c r="G25" s="154" t="s">
        <v>10</v>
      </c>
      <c r="H25" s="154">
        <v>0</v>
      </c>
    </row>
    <row r="26" ht="25.5" spans="1:8">
      <c r="A26" s="154" t="s">
        <v>59</v>
      </c>
      <c r="B26" s="154" t="s">
        <v>59</v>
      </c>
      <c r="C26" s="154" t="s">
        <v>60</v>
      </c>
      <c r="D26" s="154" t="s">
        <v>60</v>
      </c>
      <c r="E26" s="154" t="s">
        <v>60</v>
      </c>
      <c r="F26" s="154" t="s">
        <v>10</v>
      </c>
      <c r="G26" s="154" t="s">
        <v>10</v>
      </c>
      <c r="H26" s="154">
        <v>0</v>
      </c>
    </row>
    <row r="27" ht="25.5" spans="1:8">
      <c r="A27" s="154" t="s">
        <v>61</v>
      </c>
      <c r="B27" s="154" t="s">
        <v>61</v>
      </c>
      <c r="C27" s="154" t="s">
        <v>60</v>
      </c>
      <c r="D27" s="154" t="s">
        <v>60</v>
      </c>
      <c r="E27" s="154" t="s">
        <v>60</v>
      </c>
      <c r="F27" s="154" t="s">
        <v>10</v>
      </c>
      <c r="G27" s="154" t="s">
        <v>10</v>
      </c>
      <c r="H27" s="154">
        <v>0</v>
      </c>
    </row>
    <row r="28" ht="25.5" spans="1:8">
      <c r="A28" s="154" t="s">
        <v>62</v>
      </c>
      <c r="B28" s="154" t="s">
        <v>62</v>
      </c>
      <c r="C28" s="154" t="s">
        <v>63</v>
      </c>
      <c r="D28" s="154" t="s">
        <v>64</v>
      </c>
      <c r="E28" s="154" t="s">
        <v>65</v>
      </c>
      <c r="F28" s="154" t="s">
        <v>25</v>
      </c>
      <c r="G28" s="154" t="s">
        <v>66</v>
      </c>
      <c r="H28" s="154">
        <v>0</v>
      </c>
    </row>
    <row r="29" ht="25.5" spans="1:8">
      <c r="A29" s="154" t="s">
        <v>67</v>
      </c>
      <c r="B29" s="154" t="s">
        <v>67</v>
      </c>
      <c r="C29" s="154" t="s">
        <v>25</v>
      </c>
      <c r="D29" s="154" t="s">
        <v>25</v>
      </c>
      <c r="E29" s="154" t="s">
        <v>25</v>
      </c>
      <c r="F29" s="154" t="s">
        <v>10</v>
      </c>
      <c r="G29" s="154" t="s">
        <v>10</v>
      </c>
      <c r="H29" s="154">
        <v>0</v>
      </c>
    </row>
    <row r="30" ht="25.5" spans="1:8">
      <c r="A30" s="154" t="s">
        <v>67</v>
      </c>
      <c r="B30" s="154" t="s">
        <v>67</v>
      </c>
      <c r="C30" s="154" t="s">
        <v>68</v>
      </c>
      <c r="D30" s="154" t="s">
        <v>60</v>
      </c>
      <c r="E30" s="154" t="s">
        <v>60</v>
      </c>
      <c r="F30" s="154" t="s">
        <v>10</v>
      </c>
      <c r="G30" s="154" t="s">
        <v>69</v>
      </c>
      <c r="H30" s="154">
        <v>0</v>
      </c>
    </row>
    <row r="31" ht="25.5" spans="1:8">
      <c r="A31" s="154" t="s">
        <v>70</v>
      </c>
      <c r="B31" s="154" t="s">
        <v>70</v>
      </c>
      <c r="C31" s="154" t="s">
        <v>71</v>
      </c>
      <c r="D31" s="154" t="s">
        <v>71</v>
      </c>
      <c r="E31" s="154" t="s">
        <v>71</v>
      </c>
      <c r="F31" s="154" t="s">
        <v>10</v>
      </c>
      <c r="G31" s="154" t="s">
        <v>10</v>
      </c>
      <c r="H31" s="154">
        <v>0</v>
      </c>
    </row>
    <row r="32" ht="25.5" spans="1:8">
      <c r="A32" s="154" t="s">
        <v>72</v>
      </c>
      <c r="B32" s="154" t="s">
        <v>72</v>
      </c>
      <c r="C32" s="154" t="s">
        <v>25</v>
      </c>
      <c r="D32" s="154" t="s">
        <v>25</v>
      </c>
      <c r="E32" s="154" t="s">
        <v>25</v>
      </c>
      <c r="F32" s="154" t="s">
        <v>10</v>
      </c>
      <c r="G32" s="154" t="s">
        <v>10</v>
      </c>
      <c r="H32" s="154">
        <v>0</v>
      </c>
    </row>
    <row r="33" ht="25.5" spans="1:8">
      <c r="A33" s="154" t="s">
        <v>72</v>
      </c>
      <c r="B33" s="154" t="s">
        <v>72</v>
      </c>
      <c r="C33" s="154" t="s">
        <v>73</v>
      </c>
      <c r="D33" s="154" t="s">
        <v>73</v>
      </c>
      <c r="E33" s="154" t="s">
        <v>74</v>
      </c>
      <c r="F33" s="154" t="s">
        <v>21</v>
      </c>
      <c r="G33" s="154" t="s">
        <v>10</v>
      </c>
      <c r="H33" s="154">
        <v>0</v>
      </c>
    </row>
    <row r="34" ht="25.5" spans="1:8">
      <c r="A34" s="154" t="s">
        <v>75</v>
      </c>
      <c r="B34" s="154" t="s">
        <v>75</v>
      </c>
      <c r="C34" s="154" t="s">
        <v>76</v>
      </c>
      <c r="D34" s="154" t="s">
        <v>76</v>
      </c>
      <c r="E34" s="154" t="s">
        <v>77</v>
      </c>
      <c r="F34" s="154" t="s">
        <v>24</v>
      </c>
      <c r="G34" s="154" t="s">
        <v>10</v>
      </c>
      <c r="H34" s="154">
        <v>0</v>
      </c>
    </row>
    <row r="35" ht="25.5" spans="1:8">
      <c r="A35" s="154" t="s">
        <v>78</v>
      </c>
      <c r="B35" s="154" t="s">
        <v>79</v>
      </c>
      <c r="C35" s="154" t="s">
        <v>25</v>
      </c>
      <c r="D35" s="154" t="s">
        <v>25</v>
      </c>
      <c r="E35" s="154" t="s">
        <v>25</v>
      </c>
      <c r="F35" s="154" t="s">
        <v>10</v>
      </c>
      <c r="G35" s="154" t="s">
        <v>10</v>
      </c>
      <c r="H35" s="154">
        <v>0</v>
      </c>
    </row>
    <row r="36" ht="25.5" spans="1:8">
      <c r="A36" s="154" t="s">
        <v>78</v>
      </c>
      <c r="B36" s="154" t="s">
        <v>79</v>
      </c>
      <c r="C36" s="154" t="s">
        <v>80</v>
      </c>
      <c r="D36" s="154" t="s">
        <v>81</v>
      </c>
      <c r="E36" s="154" t="s">
        <v>81</v>
      </c>
      <c r="F36" s="154" t="s">
        <v>10</v>
      </c>
      <c r="G36" s="154" t="s">
        <v>69</v>
      </c>
      <c r="H36" s="154">
        <v>0</v>
      </c>
    </row>
    <row r="37" ht="25.5" spans="1:8">
      <c r="A37" s="154" t="s">
        <v>82</v>
      </c>
      <c r="B37" s="154" t="s">
        <v>83</v>
      </c>
      <c r="C37" s="154" t="s">
        <v>84</v>
      </c>
      <c r="D37" s="154" t="s">
        <v>84</v>
      </c>
      <c r="E37" s="154" t="s">
        <v>84</v>
      </c>
      <c r="F37" s="154" t="s">
        <v>10</v>
      </c>
      <c r="G37" s="154" t="s">
        <v>10</v>
      </c>
      <c r="H37" s="154">
        <v>0</v>
      </c>
    </row>
    <row r="38" ht="25.5" spans="1:8">
      <c r="A38" s="154" t="s">
        <v>85</v>
      </c>
      <c r="B38" s="154" t="s">
        <v>86</v>
      </c>
      <c r="C38" s="154" t="s">
        <v>24</v>
      </c>
      <c r="D38" s="154" t="s">
        <v>24</v>
      </c>
      <c r="E38" s="154" t="s">
        <v>24</v>
      </c>
      <c r="F38" s="154" t="s">
        <v>10</v>
      </c>
      <c r="G38" s="154" t="s">
        <v>10</v>
      </c>
      <c r="H38" s="154">
        <v>0</v>
      </c>
    </row>
    <row r="39" ht="25.5" spans="1:8">
      <c r="A39" s="154" t="s">
        <v>85</v>
      </c>
      <c r="B39" s="154" t="s">
        <v>86</v>
      </c>
      <c r="C39" s="154" t="s">
        <v>87</v>
      </c>
      <c r="D39" s="154" t="s">
        <v>88</v>
      </c>
      <c r="E39" s="154" t="s">
        <v>89</v>
      </c>
      <c r="F39" s="154" t="s">
        <v>21</v>
      </c>
      <c r="G39" s="154" t="s">
        <v>69</v>
      </c>
      <c r="H39" s="154">
        <v>0</v>
      </c>
    </row>
    <row r="40" ht="25.5" spans="1:8">
      <c r="A40" s="154" t="s">
        <v>85</v>
      </c>
      <c r="B40" s="154" t="s">
        <v>86</v>
      </c>
      <c r="C40" s="154" t="s">
        <v>10</v>
      </c>
      <c r="D40" s="154" t="s">
        <v>10</v>
      </c>
      <c r="E40" s="154" t="s">
        <v>10</v>
      </c>
      <c r="F40" s="154" t="s">
        <v>10</v>
      </c>
      <c r="G40" s="154" t="s">
        <v>10</v>
      </c>
      <c r="H40" s="154">
        <v>0</v>
      </c>
    </row>
    <row r="41" ht="25.5" spans="1:8">
      <c r="A41" s="154" t="s">
        <v>90</v>
      </c>
      <c r="B41" s="154" t="s">
        <v>91</v>
      </c>
      <c r="C41" s="154" t="s">
        <v>60</v>
      </c>
      <c r="D41" s="154" t="s">
        <v>10</v>
      </c>
      <c r="E41" s="154" t="s">
        <v>10</v>
      </c>
      <c r="F41" s="154" t="s">
        <v>10</v>
      </c>
      <c r="G41" s="154" t="s">
        <v>60</v>
      </c>
      <c r="H41" s="154">
        <v>0</v>
      </c>
    </row>
    <row r="42" ht="25.5" spans="1:8">
      <c r="A42" s="154" t="s">
        <v>92</v>
      </c>
      <c r="B42" s="154" t="s">
        <v>92</v>
      </c>
      <c r="C42" s="154" t="s">
        <v>25</v>
      </c>
      <c r="D42" s="154" t="s">
        <v>25</v>
      </c>
      <c r="E42" s="154" t="s">
        <v>25</v>
      </c>
      <c r="F42" s="154" t="s">
        <v>10</v>
      </c>
      <c r="G42" s="154" t="s">
        <v>10</v>
      </c>
      <c r="H42" s="154">
        <v>0</v>
      </c>
    </row>
    <row r="43" ht="25.5" spans="1:8">
      <c r="A43" s="154" t="s">
        <v>92</v>
      </c>
      <c r="B43" s="154" t="s">
        <v>92</v>
      </c>
      <c r="C43" s="154" t="s">
        <v>73</v>
      </c>
      <c r="D43" s="154" t="s">
        <v>73</v>
      </c>
      <c r="E43" s="154" t="s">
        <v>73</v>
      </c>
      <c r="F43" s="154" t="s">
        <v>10</v>
      </c>
      <c r="G43" s="154" t="s">
        <v>10</v>
      </c>
      <c r="H43" s="154">
        <v>0</v>
      </c>
    </row>
    <row r="44" ht="25.5" spans="1:8">
      <c r="A44" s="154" t="s">
        <v>93</v>
      </c>
      <c r="B44" s="154" t="s">
        <v>94</v>
      </c>
      <c r="C44" s="154" t="s">
        <v>25</v>
      </c>
      <c r="D44" s="154" t="s">
        <v>25</v>
      </c>
      <c r="E44" s="154" t="s">
        <v>25</v>
      </c>
      <c r="F44" s="154" t="s">
        <v>10</v>
      </c>
      <c r="G44" s="154" t="s">
        <v>10</v>
      </c>
      <c r="H44" s="154">
        <v>0</v>
      </c>
    </row>
    <row r="45" ht="25.5" spans="1:8">
      <c r="A45" s="154" t="s">
        <v>93</v>
      </c>
      <c r="B45" s="154" t="s">
        <v>94</v>
      </c>
      <c r="C45" s="154" t="s">
        <v>95</v>
      </c>
      <c r="D45" s="154" t="s">
        <v>96</v>
      </c>
      <c r="E45" s="154" t="s">
        <v>96</v>
      </c>
      <c r="F45" s="154" t="s">
        <v>10</v>
      </c>
      <c r="G45" s="154" t="s">
        <v>97</v>
      </c>
      <c r="H45" s="154">
        <v>0</v>
      </c>
    </row>
    <row r="46" ht="25.5" spans="1:8">
      <c r="A46" s="154" t="s">
        <v>98</v>
      </c>
      <c r="B46" s="154" t="s">
        <v>99</v>
      </c>
      <c r="C46" s="154" t="s">
        <v>25</v>
      </c>
      <c r="D46" s="154" t="s">
        <v>25</v>
      </c>
      <c r="E46" s="154" t="s">
        <v>25</v>
      </c>
      <c r="F46" s="154" t="s">
        <v>10</v>
      </c>
      <c r="G46" s="154" t="s">
        <v>10</v>
      </c>
      <c r="H46" s="154">
        <v>0</v>
      </c>
    </row>
    <row r="47" ht="25.5" spans="1:8">
      <c r="A47" s="154" t="s">
        <v>98</v>
      </c>
      <c r="B47" s="154" t="s">
        <v>99</v>
      </c>
      <c r="C47" s="154" t="s">
        <v>60</v>
      </c>
      <c r="D47" s="154" t="s">
        <v>60</v>
      </c>
      <c r="E47" s="154" t="s">
        <v>100</v>
      </c>
      <c r="F47" s="154" t="s">
        <v>25</v>
      </c>
      <c r="G47" s="154" t="s">
        <v>10</v>
      </c>
      <c r="H47" s="154">
        <v>0</v>
      </c>
    </row>
    <row r="48" ht="25.5" spans="1:8">
      <c r="A48" s="154" t="s">
        <v>101</v>
      </c>
      <c r="B48" s="154" t="s">
        <v>101</v>
      </c>
      <c r="C48" s="154" t="s">
        <v>24</v>
      </c>
      <c r="D48" s="154" t="s">
        <v>24</v>
      </c>
      <c r="E48" s="154" t="s">
        <v>24</v>
      </c>
      <c r="F48" s="154" t="s">
        <v>10</v>
      </c>
      <c r="G48" s="154" t="s">
        <v>10</v>
      </c>
      <c r="H48" s="154">
        <v>0</v>
      </c>
    </row>
    <row r="49" ht="25.5" spans="1:8">
      <c r="A49" s="154" t="s">
        <v>101</v>
      </c>
      <c r="B49" s="154" t="s">
        <v>101</v>
      </c>
      <c r="C49" s="154" t="s">
        <v>102</v>
      </c>
      <c r="D49" s="154" t="s">
        <v>102</v>
      </c>
      <c r="E49" s="154" t="s">
        <v>102</v>
      </c>
      <c r="F49" s="154" t="s">
        <v>10</v>
      </c>
      <c r="G49" s="154" t="s">
        <v>10</v>
      </c>
      <c r="H49" s="154">
        <v>0</v>
      </c>
    </row>
    <row r="50" ht="25.5" spans="1:8">
      <c r="A50" s="154" t="s">
        <v>101</v>
      </c>
      <c r="B50" s="154" t="s">
        <v>101</v>
      </c>
      <c r="C50" s="154" t="s">
        <v>25</v>
      </c>
      <c r="D50" s="154" t="s">
        <v>25</v>
      </c>
      <c r="E50" s="154" t="s">
        <v>25</v>
      </c>
      <c r="F50" s="154" t="s">
        <v>10</v>
      </c>
      <c r="G50" s="154" t="s">
        <v>10</v>
      </c>
      <c r="H50" s="154">
        <v>0</v>
      </c>
    </row>
    <row r="51" ht="25.5" spans="1:8">
      <c r="A51" s="154" t="s">
        <v>103</v>
      </c>
      <c r="B51" s="154" t="s">
        <v>103</v>
      </c>
      <c r="C51" s="154" t="s">
        <v>104</v>
      </c>
      <c r="D51" s="154" t="s">
        <v>104</v>
      </c>
      <c r="E51" s="154" t="s">
        <v>34</v>
      </c>
      <c r="F51" s="154" t="s">
        <v>25</v>
      </c>
      <c r="G51" s="154" t="s">
        <v>10</v>
      </c>
      <c r="H51" s="154">
        <v>0</v>
      </c>
    </row>
    <row r="52" ht="25.5" spans="1:8">
      <c r="A52" s="154" t="s">
        <v>105</v>
      </c>
      <c r="B52" s="154" t="s">
        <v>105</v>
      </c>
      <c r="C52" s="154" t="s">
        <v>106</v>
      </c>
      <c r="D52" s="154" t="s">
        <v>106</v>
      </c>
      <c r="E52" s="154" t="s">
        <v>106</v>
      </c>
      <c r="F52" s="154" t="s">
        <v>10</v>
      </c>
      <c r="G52" s="154" t="s">
        <v>10</v>
      </c>
      <c r="H52" s="154">
        <v>0</v>
      </c>
    </row>
    <row r="53" ht="25.5" spans="1:8">
      <c r="A53" s="154" t="s">
        <v>107</v>
      </c>
      <c r="B53" s="154" t="s">
        <v>107</v>
      </c>
      <c r="C53" s="154" t="s">
        <v>25</v>
      </c>
      <c r="D53" s="154" t="s">
        <v>25</v>
      </c>
      <c r="E53" s="154" t="s">
        <v>25</v>
      </c>
      <c r="F53" s="154" t="s">
        <v>10</v>
      </c>
      <c r="G53" s="154" t="s">
        <v>10</v>
      </c>
      <c r="H53" s="154">
        <v>0</v>
      </c>
    </row>
    <row r="54" ht="25.5" spans="1:8">
      <c r="A54" s="154" t="s">
        <v>107</v>
      </c>
      <c r="B54" s="154" t="s">
        <v>107</v>
      </c>
      <c r="C54" s="154" t="s">
        <v>108</v>
      </c>
      <c r="D54" s="154" t="s">
        <v>38</v>
      </c>
      <c r="E54" s="154" t="s">
        <v>38</v>
      </c>
      <c r="F54" s="154" t="s">
        <v>10</v>
      </c>
      <c r="G54" s="154" t="s">
        <v>109</v>
      </c>
      <c r="H54" s="154">
        <v>0</v>
      </c>
    </row>
    <row r="55" ht="25.5" spans="1:8">
      <c r="A55" s="154" t="s">
        <v>110</v>
      </c>
      <c r="B55" s="154" t="s">
        <v>110</v>
      </c>
      <c r="C55" s="154" t="s">
        <v>60</v>
      </c>
      <c r="D55" s="154" t="s">
        <v>60</v>
      </c>
      <c r="E55" s="154" t="s">
        <v>60</v>
      </c>
      <c r="F55" s="154" t="s">
        <v>10</v>
      </c>
      <c r="G55" s="154" t="s">
        <v>10</v>
      </c>
      <c r="H55" s="154">
        <v>0</v>
      </c>
    </row>
    <row r="56" ht="25.5" spans="1:8">
      <c r="A56" s="154" t="s">
        <v>111</v>
      </c>
      <c r="B56" s="154" t="s">
        <v>111</v>
      </c>
      <c r="C56" s="154" t="s">
        <v>34</v>
      </c>
      <c r="D56" s="154" t="s">
        <v>10</v>
      </c>
      <c r="E56" s="154" t="s">
        <v>10</v>
      </c>
      <c r="F56" s="154" t="s">
        <v>10</v>
      </c>
      <c r="G56" s="154" t="s">
        <v>34</v>
      </c>
      <c r="H56" s="154">
        <v>0</v>
      </c>
    </row>
    <row r="57" spans="1:8">
      <c r="A57" s="154" t="s">
        <v>112</v>
      </c>
      <c r="B57" s="154" t="s">
        <v>112</v>
      </c>
      <c r="C57" s="154" t="s">
        <v>71</v>
      </c>
      <c r="D57" s="154" t="s">
        <v>71</v>
      </c>
      <c r="E57" s="154" t="s">
        <v>71</v>
      </c>
      <c r="F57" s="154" t="s">
        <v>10</v>
      </c>
      <c r="G57" s="154" t="s">
        <v>10</v>
      </c>
      <c r="H57" s="154">
        <v>0</v>
      </c>
    </row>
    <row r="58" spans="1:8">
      <c r="A58" s="154" t="s">
        <v>113</v>
      </c>
      <c r="B58" s="154" t="s">
        <v>113</v>
      </c>
      <c r="C58" s="154" t="s">
        <v>114</v>
      </c>
      <c r="D58" s="154" t="s">
        <v>10</v>
      </c>
      <c r="E58" s="154" t="s">
        <v>10</v>
      </c>
      <c r="F58" s="154" t="s">
        <v>10</v>
      </c>
      <c r="G58" s="154" t="s">
        <v>114</v>
      </c>
      <c r="H58" s="154">
        <v>0</v>
      </c>
    </row>
    <row r="59" ht="25.5" spans="1:8">
      <c r="A59" s="154" t="s">
        <v>115</v>
      </c>
      <c r="B59" s="154" t="s">
        <v>115</v>
      </c>
      <c r="C59" s="154" t="s">
        <v>116</v>
      </c>
      <c r="D59" s="154" t="s">
        <v>116</v>
      </c>
      <c r="E59" s="154" t="s">
        <v>116</v>
      </c>
      <c r="F59" s="154" t="s">
        <v>10</v>
      </c>
      <c r="G59" s="154" t="s">
        <v>10</v>
      </c>
      <c r="H59" s="154">
        <v>0</v>
      </c>
    </row>
    <row r="60" ht="25.5" spans="1:8">
      <c r="A60" s="154" t="s">
        <v>117</v>
      </c>
      <c r="B60" s="154" t="s">
        <v>117</v>
      </c>
      <c r="C60" s="154" t="s">
        <v>118</v>
      </c>
      <c r="D60" s="154" t="s">
        <v>119</v>
      </c>
      <c r="E60" s="154" t="s">
        <v>119</v>
      </c>
      <c r="F60" s="154" t="s">
        <v>10</v>
      </c>
      <c r="G60" s="154" t="s">
        <v>69</v>
      </c>
      <c r="H60" s="154">
        <v>0</v>
      </c>
    </row>
    <row r="61" ht="25.5" spans="1:8">
      <c r="A61" s="154" t="s">
        <v>120</v>
      </c>
      <c r="B61" s="154" t="s">
        <v>121</v>
      </c>
      <c r="C61" s="154" t="s">
        <v>60</v>
      </c>
      <c r="D61" s="154" t="s">
        <v>10</v>
      </c>
      <c r="E61" s="154" t="s">
        <v>10</v>
      </c>
      <c r="F61" s="154" t="s">
        <v>10</v>
      </c>
      <c r="G61" s="154" t="s">
        <v>60</v>
      </c>
      <c r="H61" s="154">
        <v>0</v>
      </c>
    </row>
    <row r="62" ht="25.5" spans="1:8">
      <c r="A62" s="154" t="s">
        <v>122</v>
      </c>
      <c r="B62" s="154" t="s">
        <v>121</v>
      </c>
      <c r="C62" s="154" t="s">
        <v>114</v>
      </c>
      <c r="D62" s="154" t="s">
        <v>10</v>
      </c>
      <c r="E62" s="154" t="s">
        <v>10</v>
      </c>
      <c r="F62" s="154" t="s">
        <v>10</v>
      </c>
      <c r="G62" s="154" t="s">
        <v>114</v>
      </c>
      <c r="H62" s="154">
        <v>0</v>
      </c>
    </row>
    <row r="63" spans="1:8">
      <c r="A63" s="154" t="s">
        <v>123</v>
      </c>
      <c r="B63" s="154" t="s">
        <v>123</v>
      </c>
      <c r="C63" s="154" t="s">
        <v>109</v>
      </c>
      <c r="D63" s="154" t="s">
        <v>10</v>
      </c>
      <c r="E63" s="154" t="s">
        <v>10</v>
      </c>
      <c r="F63" s="154" t="s">
        <v>10</v>
      </c>
      <c r="G63" s="154" t="s">
        <v>109</v>
      </c>
      <c r="H63" s="154">
        <v>0</v>
      </c>
    </row>
    <row r="64" ht="25.5" spans="1:8">
      <c r="A64" s="154" t="s">
        <v>124</v>
      </c>
      <c r="B64" s="154" t="s">
        <v>124</v>
      </c>
      <c r="C64" s="154" t="s">
        <v>109</v>
      </c>
      <c r="D64" s="154" t="s">
        <v>10</v>
      </c>
      <c r="E64" s="154" t="s">
        <v>10</v>
      </c>
      <c r="F64" s="154" t="s">
        <v>10</v>
      </c>
      <c r="G64" s="154" t="s">
        <v>109</v>
      </c>
      <c r="H64" s="154">
        <v>0</v>
      </c>
    </row>
    <row r="65" ht="25.5" spans="1:8">
      <c r="A65" s="154" t="s">
        <v>125</v>
      </c>
      <c r="B65" s="154" t="s">
        <v>125</v>
      </c>
      <c r="C65" s="154" t="s">
        <v>126</v>
      </c>
      <c r="D65" s="154" t="s">
        <v>126</v>
      </c>
      <c r="E65" s="154" t="s">
        <v>126</v>
      </c>
      <c r="F65" s="154" t="s">
        <v>10</v>
      </c>
      <c r="G65" s="154" t="s">
        <v>10</v>
      </c>
      <c r="H65" s="154">
        <v>0</v>
      </c>
    </row>
    <row r="66" ht="25.5" spans="1:8">
      <c r="A66" s="154" t="s">
        <v>127</v>
      </c>
      <c r="B66" s="154" t="s">
        <v>127</v>
      </c>
      <c r="C66" s="154" t="s">
        <v>128</v>
      </c>
      <c r="D66" s="154" t="s">
        <v>128</v>
      </c>
      <c r="E66" s="154" t="s">
        <v>128</v>
      </c>
      <c r="F66" s="154" t="s">
        <v>10</v>
      </c>
      <c r="G66" s="154" t="s">
        <v>10</v>
      </c>
      <c r="H66" s="154">
        <v>0</v>
      </c>
    </row>
    <row r="67" ht="25.5" spans="1:8">
      <c r="A67" s="154" t="s">
        <v>129</v>
      </c>
      <c r="B67" s="154" t="s">
        <v>129</v>
      </c>
      <c r="C67" s="154" t="s">
        <v>27</v>
      </c>
      <c r="D67" s="154" t="s">
        <v>27</v>
      </c>
      <c r="E67" s="154" t="s">
        <v>27</v>
      </c>
      <c r="F67" s="154" t="s">
        <v>10</v>
      </c>
      <c r="G67" s="154" t="s">
        <v>10</v>
      </c>
      <c r="H67" s="154">
        <v>0</v>
      </c>
    </row>
    <row r="68" ht="25.5" spans="1:8">
      <c r="A68" s="154" t="s">
        <v>130</v>
      </c>
      <c r="B68" s="154" t="s">
        <v>131</v>
      </c>
      <c r="C68" s="154" t="s">
        <v>132</v>
      </c>
      <c r="D68" s="154" t="s">
        <v>132</v>
      </c>
      <c r="E68" s="154" t="s">
        <v>132</v>
      </c>
      <c r="F68" s="154" t="s">
        <v>10</v>
      </c>
      <c r="G68" s="154" t="s">
        <v>10</v>
      </c>
      <c r="H68" s="154">
        <v>0</v>
      </c>
    </row>
    <row r="69" ht="25.5" spans="1:8">
      <c r="A69" s="154" t="s">
        <v>133</v>
      </c>
      <c r="B69" s="154" t="s">
        <v>134</v>
      </c>
      <c r="C69" s="154" t="s">
        <v>21</v>
      </c>
      <c r="D69" s="154" t="s">
        <v>21</v>
      </c>
      <c r="E69" s="154" t="s">
        <v>21</v>
      </c>
      <c r="F69" s="154" t="s">
        <v>10</v>
      </c>
      <c r="G69" s="154" t="s">
        <v>10</v>
      </c>
      <c r="H69" s="154">
        <v>0</v>
      </c>
    </row>
    <row r="70" ht="25.5" spans="1:8">
      <c r="A70" s="154" t="s">
        <v>135</v>
      </c>
      <c r="B70" s="154" t="s">
        <v>135</v>
      </c>
      <c r="C70" s="154" t="s">
        <v>10</v>
      </c>
      <c r="D70" s="154" t="s">
        <v>10</v>
      </c>
      <c r="E70" s="154" t="s">
        <v>10</v>
      </c>
      <c r="F70" s="154" t="s">
        <v>10</v>
      </c>
      <c r="G70" s="154" t="s">
        <v>10</v>
      </c>
      <c r="H70" s="154">
        <v>0</v>
      </c>
    </row>
    <row r="71" ht="25.5" spans="1:8">
      <c r="A71" s="154" t="s">
        <v>136</v>
      </c>
      <c r="B71" s="154" t="s">
        <v>136</v>
      </c>
      <c r="C71" s="154" t="s">
        <v>25</v>
      </c>
      <c r="D71" s="154" t="s">
        <v>25</v>
      </c>
      <c r="E71" s="154" t="s">
        <v>25</v>
      </c>
      <c r="F71" s="154" t="s">
        <v>10</v>
      </c>
      <c r="G71" s="154" t="s">
        <v>10</v>
      </c>
      <c r="H71" s="154">
        <v>0</v>
      </c>
    </row>
    <row r="72" ht="25.5" spans="1:8">
      <c r="A72" s="154" t="s">
        <v>136</v>
      </c>
      <c r="B72" s="154" t="s">
        <v>136</v>
      </c>
      <c r="C72" s="154" t="s">
        <v>137</v>
      </c>
      <c r="D72" s="154" t="s">
        <v>137</v>
      </c>
      <c r="E72" s="154" t="s">
        <v>138</v>
      </c>
      <c r="F72" s="154" t="s">
        <v>25</v>
      </c>
      <c r="G72" s="154" t="s">
        <v>10</v>
      </c>
      <c r="H72" s="154">
        <v>0</v>
      </c>
    </row>
    <row r="73" ht="25.5" spans="1:8">
      <c r="A73" s="154" t="s">
        <v>139</v>
      </c>
      <c r="B73" s="154" t="s">
        <v>139</v>
      </c>
      <c r="C73" s="154" t="s">
        <v>140</v>
      </c>
      <c r="D73" s="154" t="s">
        <v>140</v>
      </c>
      <c r="E73" s="154" t="s">
        <v>140</v>
      </c>
      <c r="F73" s="154" t="s">
        <v>10</v>
      </c>
      <c r="G73" s="154" t="s">
        <v>10</v>
      </c>
      <c r="H73" s="154">
        <v>0</v>
      </c>
    </row>
    <row r="74" ht="25.5" spans="1:8">
      <c r="A74" s="154" t="s">
        <v>141</v>
      </c>
      <c r="B74" s="154" t="s">
        <v>141</v>
      </c>
      <c r="C74" s="154" t="s">
        <v>142</v>
      </c>
      <c r="D74" s="154" t="s">
        <v>142</v>
      </c>
      <c r="E74" s="154" t="s">
        <v>142</v>
      </c>
      <c r="F74" s="154" t="s">
        <v>10</v>
      </c>
      <c r="G74" s="154" t="s">
        <v>10</v>
      </c>
      <c r="H74" s="154">
        <v>0</v>
      </c>
    </row>
    <row r="75" ht="25.5" spans="1:8">
      <c r="A75" s="154" t="s">
        <v>143</v>
      </c>
      <c r="B75" s="154" t="s">
        <v>143</v>
      </c>
      <c r="C75" s="154" t="s">
        <v>144</v>
      </c>
      <c r="D75" s="154" t="s">
        <v>144</v>
      </c>
      <c r="E75" s="154" t="s">
        <v>144</v>
      </c>
      <c r="F75" s="154" t="s">
        <v>10</v>
      </c>
      <c r="G75" s="154" t="s">
        <v>10</v>
      </c>
      <c r="H75" s="154">
        <v>0</v>
      </c>
    </row>
    <row r="76" ht="25.5" spans="1:8">
      <c r="A76" s="154" t="s">
        <v>145</v>
      </c>
      <c r="B76" s="154" t="s">
        <v>145</v>
      </c>
      <c r="C76" s="154" t="s">
        <v>146</v>
      </c>
      <c r="D76" s="154" t="s">
        <v>147</v>
      </c>
      <c r="E76" s="154" t="s">
        <v>147</v>
      </c>
      <c r="F76" s="154" t="s">
        <v>10</v>
      </c>
      <c r="G76" s="154" t="s">
        <v>60</v>
      </c>
      <c r="H76" s="154">
        <v>0</v>
      </c>
    </row>
    <row r="77" spans="1:8">
      <c r="A77" s="154" t="s">
        <v>148</v>
      </c>
      <c r="B77" s="154" t="s">
        <v>148</v>
      </c>
      <c r="C77" s="154" t="s">
        <v>149</v>
      </c>
      <c r="D77" s="154" t="s">
        <v>149</v>
      </c>
      <c r="E77" s="154" t="s">
        <v>150</v>
      </c>
      <c r="F77" s="154" t="s">
        <v>21</v>
      </c>
      <c r="G77" s="154" t="s">
        <v>10</v>
      </c>
      <c r="H77" s="154">
        <v>0</v>
      </c>
    </row>
    <row r="78" spans="1:8">
      <c r="A78" s="154" t="s">
        <v>151</v>
      </c>
      <c r="B78" s="154" t="s">
        <v>151</v>
      </c>
      <c r="C78" s="154" t="s">
        <v>24</v>
      </c>
      <c r="D78" s="154" t="s">
        <v>24</v>
      </c>
      <c r="E78" s="154" t="s">
        <v>24</v>
      </c>
      <c r="F78" s="154" t="s">
        <v>10</v>
      </c>
      <c r="G78" s="154" t="s">
        <v>10</v>
      </c>
      <c r="H78" s="154">
        <v>0</v>
      </c>
    </row>
    <row r="79" spans="1:8">
      <c r="A79" s="154" t="s">
        <v>151</v>
      </c>
      <c r="B79" s="154" t="s">
        <v>151</v>
      </c>
      <c r="C79" s="154" t="s">
        <v>52</v>
      </c>
      <c r="D79" s="154" t="s">
        <v>28</v>
      </c>
      <c r="E79" s="154" t="s">
        <v>28</v>
      </c>
      <c r="F79" s="154" t="s">
        <v>10</v>
      </c>
      <c r="G79" s="154" t="s">
        <v>60</v>
      </c>
      <c r="H79" s="154">
        <v>0</v>
      </c>
    </row>
    <row r="80" spans="1:8">
      <c r="A80" s="154" t="s">
        <v>152</v>
      </c>
      <c r="B80" s="154" t="s">
        <v>152</v>
      </c>
      <c r="C80" s="154" t="s">
        <v>25</v>
      </c>
      <c r="D80" s="154" t="s">
        <v>25</v>
      </c>
      <c r="E80" s="154" t="s">
        <v>25</v>
      </c>
      <c r="F80" s="154" t="s">
        <v>10</v>
      </c>
      <c r="G80" s="154" t="s">
        <v>10</v>
      </c>
      <c r="H80" s="154">
        <v>0</v>
      </c>
    </row>
    <row r="81" spans="1:8">
      <c r="A81" s="154" t="s">
        <v>152</v>
      </c>
      <c r="B81" s="154" t="s">
        <v>152</v>
      </c>
      <c r="C81" s="154" t="s">
        <v>153</v>
      </c>
      <c r="D81" s="154" t="s">
        <v>21</v>
      </c>
      <c r="E81" s="154" t="s">
        <v>21</v>
      </c>
      <c r="F81" s="154" t="s">
        <v>10</v>
      </c>
      <c r="G81" s="154" t="s">
        <v>60</v>
      </c>
      <c r="H81" s="154">
        <v>0</v>
      </c>
    </row>
    <row r="82" ht="25.5" spans="1:8">
      <c r="A82" s="154" t="s">
        <v>154</v>
      </c>
      <c r="B82" s="154" t="s">
        <v>155</v>
      </c>
      <c r="C82" s="154" t="s">
        <v>100</v>
      </c>
      <c r="D82" s="154" t="s">
        <v>10</v>
      </c>
      <c r="E82" s="154" t="s">
        <v>10</v>
      </c>
      <c r="F82" s="154" t="s">
        <v>10</v>
      </c>
      <c r="G82" s="154" t="s">
        <v>100</v>
      </c>
      <c r="H82" s="154">
        <v>0</v>
      </c>
    </row>
    <row r="83" ht="25.5" spans="1:8">
      <c r="A83" s="154" t="s">
        <v>156</v>
      </c>
      <c r="B83" s="154" t="s">
        <v>157</v>
      </c>
      <c r="C83" s="154" t="s">
        <v>60</v>
      </c>
      <c r="D83" s="154" t="s">
        <v>10</v>
      </c>
      <c r="E83" s="154" t="s">
        <v>10</v>
      </c>
      <c r="F83" s="154" t="s">
        <v>10</v>
      </c>
      <c r="G83" s="154" t="s">
        <v>60</v>
      </c>
      <c r="H83" s="154">
        <v>0</v>
      </c>
    </row>
    <row r="84" ht="25.5" spans="1:8">
      <c r="A84" s="154" t="s">
        <v>158</v>
      </c>
      <c r="B84" s="154" t="s">
        <v>158</v>
      </c>
      <c r="C84" s="154" t="s">
        <v>159</v>
      </c>
      <c r="D84" s="154" t="s">
        <v>159</v>
      </c>
      <c r="E84" s="154" t="s">
        <v>159</v>
      </c>
      <c r="F84" s="154" t="s">
        <v>10</v>
      </c>
      <c r="G84" s="154" t="s">
        <v>10</v>
      </c>
      <c r="H84" s="154">
        <v>0</v>
      </c>
    </row>
    <row r="85" ht="25.5" spans="1:8">
      <c r="A85" s="154" t="s">
        <v>160</v>
      </c>
      <c r="B85" s="154" t="s">
        <v>160</v>
      </c>
      <c r="C85" s="154" t="s">
        <v>25</v>
      </c>
      <c r="D85" s="154" t="s">
        <v>25</v>
      </c>
      <c r="E85" s="154" t="s">
        <v>25</v>
      </c>
      <c r="F85" s="154" t="s">
        <v>10</v>
      </c>
      <c r="G85" s="154" t="s">
        <v>10</v>
      </c>
      <c r="H85" s="154">
        <v>0</v>
      </c>
    </row>
    <row r="86" ht="25.5" spans="1:8">
      <c r="A86" s="154" t="s">
        <v>160</v>
      </c>
      <c r="B86" s="154" t="s">
        <v>160</v>
      </c>
      <c r="C86" s="154" t="s">
        <v>161</v>
      </c>
      <c r="D86" s="154" t="s">
        <v>161</v>
      </c>
      <c r="E86" s="154" t="s">
        <v>162</v>
      </c>
      <c r="F86" s="154" t="s">
        <v>25</v>
      </c>
      <c r="G86" s="154" t="s">
        <v>10</v>
      </c>
      <c r="H86" s="154">
        <v>0</v>
      </c>
    </row>
    <row r="87" ht="25.5" spans="1:8">
      <c r="A87" s="154" t="s">
        <v>163</v>
      </c>
      <c r="B87" s="154" t="s">
        <v>164</v>
      </c>
      <c r="C87" s="154" t="s">
        <v>165</v>
      </c>
      <c r="D87" s="154" t="s">
        <v>10</v>
      </c>
      <c r="E87" s="154" t="s">
        <v>10</v>
      </c>
      <c r="F87" s="154" t="s">
        <v>10</v>
      </c>
      <c r="G87" s="154" t="s">
        <v>165</v>
      </c>
      <c r="H87" s="154">
        <v>0</v>
      </c>
    </row>
    <row r="88" spans="1:8">
      <c r="A88" s="154" t="s">
        <v>166</v>
      </c>
      <c r="B88" s="154" t="s">
        <v>166</v>
      </c>
      <c r="C88" s="154" t="s">
        <v>114</v>
      </c>
      <c r="D88" s="154" t="s">
        <v>114</v>
      </c>
      <c r="E88" s="154" t="s">
        <v>114</v>
      </c>
      <c r="F88" s="154" t="s">
        <v>10</v>
      </c>
      <c r="G88" s="154" t="s">
        <v>10</v>
      </c>
      <c r="H88" s="154">
        <v>0</v>
      </c>
    </row>
    <row r="89" spans="1:8">
      <c r="A89" s="154" t="s">
        <v>167</v>
      </c>
      <c r="B89" s="154" t="s">
        <v>167</v>
      </c>
      <c r="C89" s="154" t="s">
        <v>168</v>
      </c>
      <c r="D89" s="154" t="s">
        <v>21</v>
      </c>
      <c r="E89" s="154" t="s">
        <v>21</v>
      </c>
      <c r="F89" s="154" t="s">
        <v>10</v>
      </c>
      <c r="G89" s="154" t="s">
        <v>169</v>
      </c>
      <c r="H89" s="154">
        <v>0</v>
      </c>
    </row>
    <row r="90" ht="25.5" spans="1:8">
      <c r="A90" s="154" t="s">
        <v>170</v>
      </c>
      <c r="B90" s="154" t="s">
        <v>170</v>
      </c>
      <c r="C90" s="154" t="s">
        <v>10</v>
      </c>
      <c r="D90" s="154" t="s">
        <v>10</v>
      </c>
      <c r="E90" s="154" t="s">
        <v>10</v>
      </c>
      <c r="F90" s="154" t="s">
        <v>10</v>
      </c>
      <c r="G90" s="154" t="s">
        <v>10</v>
      </c>
      <c r="H90" s="154">
        <v>0</v>
      </c>
    </row>
    <row r="91" spans="1:8">
      <c r="A91" s="154" t="s">
        <v>171</v>
      </c>
      <c r="B91" s="154" t="s">
        <v>171</v>
      </c>
      <c r="C91" s="154" t="s">
        <v>10</v>
      </c>
      <c r="D91" s="154" t="s">
        <v>10</v>
      </c>
      <c r="E91" s="154" t="s">
        <v>10</v>
      </c>
      <c r="F91" s="154" t="s">
        <v>10</v>
      </c>
      <c r="G91" s="154" t="s">
        <v>10</v>
      </c>
      <c r="H91" s="154">
        <v>0</v>
      </c>
    </row>
    <row r="92" ht="38.25" spans="1:8">
      <c r="A92" s="154" t="s">
        <v>172</v>
      </c>
      <c r="B92" s="154" t="s">
        <v>173</v>
      </c>
      <c r="C92" s="154" t="s">
        <v>174</v>
      </c>
      <c r="D92" s="154" t="s">
        <v>174</v>
      </c>
      <c r="E92" s="154" t="s">
        <v>174</v>
      </c>
      <c r="F92" s="154" t="s">
        <v>10</v>
      </c>
      <c r="G92" s="154" t="s">
        <v>10</v>
      </c>
      <c r="H92" s="154">
        <v>0</v>
      </c>
    </row>
    <row r="93" ht="25.5" spans="1:8">
      <c r="A93" s="154" t="s">
        <v>175</v>
      </c>
      <c r="B93" s="154" t="s">
        <v>176</v>
      </c>
      <c r="C93" s="154" t="s">
        <v>169</v>
      </c>
      <c r="D93" s="154" t="s">
        <v>169</v>
      </c>
      <c r="E93" s="154" t="s">
        <v>169</v>
      </c>
      <c r="F93" s="154" t="s">
        <v>10</v>
      </c>
      <c r="G93" s="154" t="s">
        <v>10</v>
      </c>
      <c r="H93" s="154">
        <v>0</v>
      </c>
    </row>
    <row r="94" spans="1:8">
      <c r="A94" s="154" t="s">
        <v>177</v>
      </c>
      <c r="B94" s="154" t="s">
        <v>178</v>
      </c>
      <c r="C94" s="154" t="s">
        <v>179</v>
      </c>
      <c r="D94" s="154" t="s">
        <v>179</v>
      </c>
      <c r="E94" s="154" t="s">
        <v>179</v>
      </c>
      <c r="F94" s="154" t="s">
        <v>10</v>
      </c>
      <c r="G94" s="154" t="s">
        <v>10</v>
      </c>
      <c r="H94" s="154">
        <v>0</v>
      </c>
    </row>
    <row r="95" spans="1:8">
      <c r="A95" s="154" t="s">
        <v>180</v>
      </c>
      <c r="B95" s="154" t="s">
        <v>180</v>
      </c>
      <c r="C95" s="154" t="s">
        <v>181</v>
      </c>
      <c r="D95" s="154" t="s">
        <v>181</v>
      </c>
      <c r="E95" s="154" t="s">
        <v>181</v>
      </c>
      <c r="F95" s="154" t="s">
        <v>10</v>
      </c>
      <c r="G95" s="154" t="s">
        <v>10</v>
      </c>
      <c r="H95" s="154">
        <v>0</v>
      </c>
    </row>
    <row r="96" spans="1:8">
      <c r="A96" s="154" t="s">
        <v>180</v>
      </c>
      <c r="B96" s="154" t="s">
        <v>180</v>
      </c>
      <c r="C96" s="154" t="s">
        <v>149</v>
      </c>
      <c r="D96" s="154" t="s">
        <v>182</v>
      </c>
      <c r="E96" s="154" t="s">
        <v>182</v>
      </c>
      <c r="F96" s="154" t="s">
        <v>10</v>
      </c>
      <c r="G96" s="154" t="s">
        <v>60</v>
      </c>
      <c r="H96" s="154">
        <v>0</v>
      </c>
    </row>
    <row r="97" spans="1:8">
      <c r="A97" s="154" t="s">
        <v>183</v>
      </c>
      <c r="B97" s="154" t="s">
        <v>183</v>
      </c>
      <c r="C97" s="154" t="s">
        <v>184</v>
      </c>
      <c r="D97" s="154" t="s">
        <v>185</v>
      </c>
      <c r="E97" s="154" t="s">
        <v>185</v>
      </c>
      <c r="F97" s="154" t="s">
        <v>10</v>
      </c>
      <c r="G97" s="154" t="s">
        <v>60</v>
      </c>
      <c r="H97" s="154">
        <v>0</v>
      </c>
    </row>
    <row r="98" spans="1:8">
      <c r="A98" s="154" t="s">
        <v>186</v>
      </c>
      <c r="B98" s="154" t="s">
        <v>186</v>
      </c>
      <c r="C98" s="154" t="s">
        <v>187</v>
      </c>
      <c r="D98" s="154" t="s">
        <v>187</v>
      </c>
      <c r="E98" s="154" t="s">
        <v>187</v>
      </c>
      <c r="F98" s="154" t="s">
        <v>10</v>
      </c>
      <c r="G98" s="154" t="s">
        <v>10</v>
      </c>
      <c r="H98" s="154">
        <v>0</v>
      </c>
    </row>
    <row r="99" spans="1:8">
      <c r="A99" s="154" t="s">
        <v>188</v>
      </c>
      <c r="B99" s="154" t="s">
        <v>188</v>
      </c>
      <c r="C99" s="154" t="s">
        <v>29</v>
      </c>
      <c r="D99" s="154" t="s">
        <v>10</v>
      </c>
      <c r="E99" s="154" t="s">
        <v>10</v>
      </c>
      <c r="F99" s="154" t="s">
        <v>10</v>
      </c>
      <c r="G99" s="154" t="s">
        <v>29</v>
      </c>
      <c r="H99" s="154">
        <v>0</v>
      </c>
    </row>
    <row r="100" ht="38.25" spans="1:8">
      <c r="A100" s="154" t="s">
        <v>189</v>
      </c>
      <c r="B100" s="154" t="s">
        <v>190</v>
      </c>
      <c r="C100" s="154" t="s">
        <v>10</v>
      </c>
      <c r="D100" s="154" t="s">
        <v>10</v>
      </c>
      <c r="E100" s="154" t="s">
        <v>10</v>
      </c>
      <c r="F100" s="154" t="s">
        <v>10</v>
      </c>
      <c r="G100" s="154" t="s">
        <v>10</v>
      </c>
      <c r="H100" s="154">
        <v>0</v>
      </c>
    </row>
    <row r="101" ht="38.25" spans="1:8">
      <c r="A101" s="154" t="s">
        <v>191</v>
      </c>
      <c r="B101" s="154" t="s">
        <v>192</v>
      </c>
      <c r="C101" s="154" t="s">
        <v>10</v>
      </c>
      <c r="D101" s="154" t="s">
        <v>10</v>
      </c>
      <c r="E101" s="154" t="s">
        <v>10</v>
      </c>
      <c r="F101" s="154" t="s">
        <v>10</v>
      </c>
      <c r="G101" s="154" t="s">
        <v>10</v>
      </c>
      <c r="H101" s="154">
        <v>0</v>
      </c>
    </row>
    <row r="102" ht="38.25" spans="1:8">
      <c r="A102" s="154" t="s">
        <v>193</v>
      </c>
      <c r="B102" s="154" t="s">
        <v>194</v>
      </c>
      <c r="C102" s="154" t="s">
        <v>10</v>
      </c>
      <c r="D102" s="154" t="s">
        <v>10</v>
      </c>
      <c r="E102" s="154" t="s">
        <v>10</v>
      </c>
      <c r="F102" s="154" t="s">
        <v>10</v>
      </c>
      <c r="G102" s="154" t="s">
        <v>10</v>
      </c>
      <c r="H102" s="154">
        <v>0</v>
      </c>
    </row>
    <row r="103" ht="38.25" spans="1:8">
      <c r="A103" s="154" t="s">
        <v>195</v>
      </c>
      <c r="B103" s="154" t="s">
        <v>196</v>
      </c>
      <c r="C103" s="154" t="s">
        <v>10</v>
      </c>
      <c r="D103" s="154" t="s">
        <v>10</v>
      </c>
      <c r="E103" s="154" t="s">
        <v>10</v>
      </c>
      <c r="F103" s="154" t="s">
        <v>10</v>
      </c>
      <c r="G103" s="154" t="s">
        <v>10</v>
      </c>
      <c r="H103" s="154">
        <v>0</v>
      </c>
    </row>
    <row r="104" ht="38.25" spans="1:8">
      <c r="A104" s="154" t="s">
        <v>197</v>
      </c>
      <c r="B104" s="154" t="s">
        <v>198</v>
      </c>
      <c r="C104" s="154" t="s">
        <v>10</v>
      </c>
      <c r="D104" s="154" t="s">
        <v>10</v>
      </c>
      <c r="E104" s="154" t="s">
        <v>10</v>
      </c>
      <c r="F104" s="154" t="s">
        <v>10</v>
      </c>
      <c r="G104" s="154" t="s">
        <v>10</v>
      </c>
      <c r="H104" s="154">
        <v>0</v>
      </c>
    </row>
    <row r="105" ht="38.25" spans="1:8">
      <c r="A105" s="154" t="s">
        <v>199</v>
      </c>
      <c r="B105" s="154" t="s">
        <v>200</v>
      </c>
      <c r="C105" s="154" t="s">
        <v>10</v>
      </c>
      <c r="D105" s="154" t="s">
        <v>10</v>
      </c>
      <c r="E105" s="154" t="s">
        <v>10</v>
      </c>
      <c r="F105" s="154" t="s">
        <v>10</v>
      </c>
      <c r="G105" s="154" t="s">
        <v>10</v>
      </c>
      <c r="H105" s="154">
        <v>0</v>
      </c>
    </row>
    <row r="106" ht="38.25" spans="1:8">
      <c r="A106" s="154" t="s">
        <v>201</v>
      </c>
      <c r="B106" s="154" t="s">
        <v>202</v>
      </c>
      <c r="C106" s="154" t="s">
        <v>10</v>
      </c>
      <c r="D106" s="154" t="s">
        <v>10</v>
      </c>
      <c r="E106" s="154" t="s">
        <v>10</v>
      </c>
      <c r="F106" s="154" t="s">
        <v>10</v>
      </c>
      <c r="G106" s="154" t="s">
        <v>10</v>
      </c>
      <c r="H106" s="154">
        <v>0</v>
      </c>
    </row>
    <row r="107" ht="38.25" spans="1:8">
      <c r="A107" s="154" t="s">
        <v>203</v>
      </c>
      <c r="B107" s="154" t="s">
        <v>204</v>
      </c>
      <c r="C107" s="154" t="s">
        <v>10</v>
      </c>
      <c r="D107" s="154" t="s">
        <v>10</v>
      </c>
      <c r="E107" s="154" t="s">
        <v>10</v>
      </c>
      <c r="F107" s="154" t="s">
        <v>10</v>
      </c>
      <c r="G107" s="154" t="s">
        <v>10</v>
      </c>
      <c r="H107" s="154">
        <v>0</v>
      </c>
    </row>
    <row r="108" ht="38.25" spans="1:8">
      <c r="A108" s="154" t="s">
        <v>205</v>
      </c>
      <c r="B108" s="154" t="s">
        <v>206</v>
      </c>
      <c r="C108" s="154" t="s">
        <v>10</v>
      </c>
      <c r="D108" s="154" t="s">
        <v>10</v>
      </c>
      <c r="E108" s="154" t="s">
        <v>10</v>
      </c>
      <c r="F108" s="154" t="s">
        <v>10</v>
      </c>
      <c r="G108" s="154" t="s">
        <v>10</v>
      </c>
      <c r="H108" s="154">
        <v>0</v>
      </c>
    </row>
    <row r="109" ht="38.25" spans="1:8">
      <c r="A109" s="154" t="s">
        <v>207</v>
      </c>
      <c r="B109" s="154" t="s">
        <v>208</v>
      </c>
      <c r="C109" s="154" t="s">
        <v>10</v>
      </c>
      <c r="D109" s="154" t="s">
        <v>10</v>
      </c>
      <c r="E109" s="154" t="s">
        <v>10</v>
      </c>
      <c r="F109" s="154" t="s">
        <v>10</v>
      </c>
      <c r="G109" s="154" t="s">
        <v>10</v>
      </c>
      <c r="H109" s="154">
        <v>0</v>
      </c>
    </row>
    <row r="110" ht="38.25" spans="1:8">
      <c r="A110" s="154" t="s">
        <v>209</v>
      </c>
      <c r="B110" s="154" t="s">
        <v>210</v>
      </c>
      <c r="C110" s="154" t="s">
        <v>10</v>
      </c>
      <c r="D110" s="154" t="s">
        <v>10</v>
      </c>
      <c r="E110" s="154" t="s">
        <v>10</v>
      </c>
      <c r="F110" s="154" t="s">
        <v>10</v>
      </c>
      <c r="G110" s="154" t="s">
        <v>10</v>
      </c>
      <c r="H110" s="154">
        <v>0</v>
      </c>
    </row>
    <row r="111" ht="38.25" spans="1:8">
      <c r="A111" s="154" t="s">
        <v>211</v>
      </c>
      <c r="B111" s="154" t="s">
        <v>212</v>
      </c>
      <c r="C111" s="154" t="s">
        <v>10</v>
      </c>
      <c r="D111" s="154" t="s">
        <v>10</v>
      </c>
      <c r="E111" s="154" t="s">
        <v>10</v>
      </c>
      <c r="F111" s="154" t="s">
        <v>10</v>
      </c>
      <c r="G111" s="154" t="s">
        <v>10</v>
      </c>
      <c r="H111" s="154">
        <v>0</v>
      </c>
    </row>
    <row r="112" ht="38.25" spans="1:8">
      <c r="A112" s="154" t="s">
        <v>213</v>
      </c>
      <c r="B112" s="154" t="s">
        <v>214</v>
      </c>
      <c r="C112" s="154" t="s">
        <v>10</v>
      </c>
      <c r="D112" s="154" t="s">
        <v>10</v>
      </c>
      <c r="E112" s="154" t="s">
        <v>10</v>
      </c>
      <c r="F112" s="154" t="s">
        <v>10</v>
      </c>
      <c r="G112" s="154" t="s">
        <v>10</v>
      </c>
      <c r="H112" s="154">
        <v>0</v>
      </c>
    </row>
    <row r="113" ht="38.25" spans="1:8">
      <c r="A113" s="154" t="s">
        <v>215</v>
      </c>
      <c r="B113" s="154" t="s">
        <v>216</v>
      </c>
      <c r="C113" s="154" t="s">
        <v>10</v>
      </c>
      <c r="D113" s="154" t="s">
        <v>10</v>
      </c>
      <c r="E113" s="154" t="s">
        <v>10</v>
      </c>
      <c r="F113" s="154" t="s">
        <v>10</v>
      </c>
      <c r="G113" s="154" t="s">
        <v>10</v>
      </c>
      <c r="H113" s="154">
        <v>0</v>
      </c>
    </row>
    <row r="114" ht="38.25" spans="1:8">
      <c r="A114" s="154" t="s">
        <v>217</v>
      </c>
      <c r="B114" s="154" t="s">
        <v>218</v>
      </c>
      <c r="C114" s="154" t="s">
        <v>10</v>
      </c>
      <c r="D114" s="154" t="s">
        <v>10</v>
      </c>
      <c r="E114" s="154" t="s">
        <v>10</v>
      </c>
      <c r="F114" s="154" t="s">
        <v>10</v>
      </c>
      <c r="G114" s="154" t="s">
        <v>10</v>
      </c>
      <c r="H114" s="154">
        <v>0</v>
      </c>
    </row>
    <row r="115" ht="38.25" spans="1:8">
      <c r="A115" s="154" t="s">
        <v>219</v>
      </c>
      <c r="B115" s="154" t="s">
        <v>220</v>
      </c>
      <c r="C115" s="154" t="s">
        <v>10</v>
      </c>
      <c r="D115" s="154" t="s">
        <v>10</v>
      </c>
      <c r="E115" s="154" t="s">
        <v>10</v>
      </c>
      <c r="F115" s="154" t="s">
        <v>10</v>
      </c>
      <c r="G115" s="154" t="s">
        <v>10</v>
      </c>
      <c r="H115" s="154">
        <v>0</v>
      </c>
    </row>
    <row r="116" ht="38.25" spans="1:8">
      <c r="A116" s="154" t="s">
        <v>221</v>
      </c>
      <c r="B116" s="154" t="s">
        <v>222</v>
      </c>
      <c r="C116" s="154" t="s">
        <v>10</v>
      </c>
      <c r="D116" s="154" t="s">
        <v>10</v>
      </c>
      <c r="E116" s="154" t="s">
        <v>10</v>
      </c>
      <c r="F116" s="154" t="s">
        <v>10</v>
      </c>
      <c r="G116" s="154" t="s">
        <v>10</v>
      </c>
      <c r="H116" s="154">
        <v>0</v>
      </c>
    </row>
    <row r="117" ht="38.25" spans="1:8">
      <c r="A117" s="154" t="s">
        <v>223</v>
      </c>
      <c r="B117" s="154" t="s">
        <v>224</v>
      </c>
      <c r="C117" s="154" t="s">
        <v>10</v>
      </c>
      <c r="D117" s="154" t="s">
        <v>10</v>
      </c>
      <c r="E117" s="154" t="s">
        <v>10</v>
      </c>
      <c r="F117" s="154" t="s">
        <v>10</v>
      </c>
      <c r="G117" s="154" t="s">
        <v>10</v>
      </c>
      <c r="H117" s="154">
        <v>0</v>
      </c>
    </row>
    <row r="118" ht="38.25" spans="1:8">
      <c r="A118" s="154" t="s">
        <v>225</v>
      </c>
      <c r="B118" s="154" t="s">
        <v>226</v>
      </c>
      <c r="C118" s="154" t="s">
        <v>10</v>
      </c>
      <c r="D118" s="154" t="s">
        <v>10</v>
      </c>
      <c r="E118" s="154" t="s">
        <v>10</v>
      </c>
      <c r="F118" s="154" t="s">
        <v>10</v>
      </c>
      <c r="G118" s="154" t="s">
        <v>10</v>
      </c>
      <c r="H118" s="154">
        <v>0</v>
      </c>
    </row>
    <row r="119" ht="38.25" spans="1:8">
      <c r="A119" s="154" t="s">
        <v>227</v>
      </c>
      <c r="B119" s="154" t="s">
        <v>228</v>
      </c>
      <c r="C119" s="154" t="s">
        <v>10</v>
      </c>
      <c r="D119" s="154" t="s">
        <v>10</v>
      </c>
      <c r="E119" s="154" t="s">
        <v>10</v>
      </c>
      <c r="F119" s="154" t="s">
        <v>10</v>
      </c>
      <c r="G119" s="154" t="s">
        <v>10</v>
      </c>
      <c r="H119" s="154">
        <v>0</v>
      </c>
    </row>
    <row r="120" ht="38.25" spans="1:8">
      <c r="A120" s="154" t="s">
        <v>229</v>
      </c>
      <c r="B120" s="154" t="s">
        <v>230</v>
      </c>
      <c r="C120" s="154" t="s">
        <v>10</v>
      </c>
      <c r="D120" s="154" t="s">
        <v>10</v>
      </c>
      <c r="E120" s="154" t="s">
        <v>10</v>
      </c>
      <c r="F120" s="154" t="s">
        <v>10</v>
      </c>
      <c r="G120" s="154" t="s">
        <v>10</v>
      </c>
      <c r="H120" s="154">
        <v>0</v>
      </c>
    </row>
    <row r="121" ht="38.25" spans="1:8">
      <c r="A121" s="154" t="s">
        <v>231</v>
      </c>
      <c r="B121" s="154" t="s">
        <v>232</v>
      </c>
      <c r="C121" s="154" t="s">
        <v>10</v>
      </c>
      <c r="D121" s="154" t="s">
        <v>10</v>
      </c>
      <c r="E121" s="154" t="s">
        <v>10</v>
      </c>
      <c r="F121" s="154" t="s">
        <v>10</v>
      </c>
      <c r="G121" s="154" t="s">
        <v>10</v>
      </c>
      <c r="H121" s="154">
        <v>0</v>
      </c>
    </row>
    <row r="122" ht="38.25" spans="1:8">
      <c r="A122" s="154" t="s">
        <v>233</v>
      </c>
      <c r="B122" s="154" t="s">
        <v>234</v>
      </c>
      <c r="C122" s="154" t="s">
        <v>10</v>
      </c>
      <c r="D122" s="154" t="s">
        <v>10</v>
      </c>
      <c r="E122" s="154" t="s">
        <v>10</v>
      </c>
      <c r="F122" s="154" t="s">
        <v>10</v>
      </c>
      <c r="G122" s="154" t="s">
        <v>10</v>
      </c>
      <c r="H122" s="154">
        <v>0</v>
      </c>
    </row>
    <row r="123" ht="38.25" spans="1:8">
      <c r="A123" s="154" t="s">
        <v>235</v>
      </c>
      <c r="B123" s="154" t="s">
        <v>236</v>
      </c>
      <c r="C123" s="154" t="s">
        <v>10</v>
      </c>
      <c r="D123" s="154" t="s">
        <v>10</v>
      </c>
      <c r="E123" s="154" t="s">
        <v>10</v>
      </c>
      <c r="F123" s="154" t="s">
        <v>10</v>
      </c>
      <c r="G123" s="154" t="s">
        <v>10</v>
      </c>
      <c r="H123" s="154">
        <v>0</v>
      </c>
    </row>
    <row r="124" ht="38.25" spans="1:8">
      <c r="A124" s="154" t="s">
        <v>237</v>
      </c>
      <c r="B124" s="154" t="s">
        <v>238</v>
      </c>
      <c r="C124" s="154" t="s">
        <v>10</v>
      </c>
      <c r="D124" s="154" t="s">
        <v>10</v>
      </c>
      <c r="E124" s="154" t="s">
        <v>10</v>
      </c>
      <c r="F124" s="154" t="s">
        <v>10</v>
      </c>
      <c r="G124" s="154" t="s">
        <v>10</v>
      </c>
      <c r="H124" s="154">
        <v>0</v>
      </c>
    </row>
    <row r="125" ht="38.25" spans="1:8">
      <c r="A125" s="154" t="s">
        <v>239</v>
      </c>
      <c r="B125" s="154" t="s">
        <v>240</v>
      </c>
      <c r="C125" s="154" t="s">
        <v>10</v>
      </c>
      <c r="D125" s="154" t="s">
        <v>10</v>
      </c>
      <c r="E125" s="154" t="s">
        <v>10</v>
      </c>
      <c r="F125" s="154" t="s">
        <v>10</v>
      </c>
      <c r="G125" s="154" t="s">
        <v>10</v>
      </c>
      <c r="H125" s="154">
        <v>0</v>
      </c>
    </row>
    <row r="126" ht="38.25" spans="1:8">
      <c r="A126" s="154" t="s">
        <v>241</v>
      </c>
      <c r="B126" s="154" t="s">
        <v>242</v>
      </c>
      <c r="C126" s="154" t="s">
        <v>10</v>
      </c>
      <c r="D126" s="154" t="s">
        <v>10</v>
      </c>
      <c r="E126" s="154" t="s">
        <v>10</v>
      </c>
      <c r="F126" s="154" t="s">
        <v>10</v>
      </c>
      <c r="G126" s="154" t="s">
        <v>10</v>
      </c>
      <c r="H126" s="154">
        <v>0</v>
      </c>
    </row>
    <row r="127" ht="38.25" spans="1:8">
      <c r="A127" s="154" t="s">
        <v>243</v>
      </c>
      <c r="B127" s="154" t="s">
        <v>244</v>
      </c>
      <c r="C127" s="154" t="s">
        <v>10</v>
      </c>
      <c r="D127" s="154" t="s">
        <v>10</v>
      </c>
      <c r="E127" s="154" t="s">
        <v>10</v>
      </c>
      <c r="F127" s="154" t="s">
        <v>10</v>
      </c>
      <c r="G127" s="154" t="s">
        <v>10</v>
      </c>
      <c r="H127" s="154">
        <v>0</v>
      </c>
    </row>
    <row r="128" ht="38.25" spans="1:8">
      <c r="A128" s="154" t="s">
        <v>245</v>
      </c>
      <c r="B128" s="154" t="s">
        <v>246</v>
      </c>
      <c r="C128" s="154" t="s">
        <v>10</v>
      </c>
      <c r="D128" s="154" t="s">
        <v>10</v>
      </c>
      <c r="E128" s="154" t="s">
        <v>10</v>
      </c>
      <c r="F128" s="154" t="s">
        <v>10</v>
      </c>
      <c r="G128" s="154" t="s">
        <v>10</v>
      </c>
      <c r="H128" s="154">
        <v>0</v>
      </c>
    </row>
    <row r="129" ht="38.25" spans="1:8">
      <c r="A129" s="154" t="s">
        <v>247</v>
      </c>
      <c r="B129" s="154" t="s">
        <v>248</v>
      </c>
      <c r="C129" s="154" t="s">
        <v>10</v>
      </c>
      <c r="D129" s="154" t="s">
        <v>10</v>
      </c>
      <c r="E129" s="154" t="s">
        <v>10</v>
      </c>
      <c r="F129" s="154" t="s">
        <v>10</v>
      </c>
      <c r="G129" s="154" t="s">
        <v>10</v>
      </c>
      <c r="H129" s="154">
        <v>0</v>
      </c>
    </row>
    <row r="130" ht="38.25" spans="1:8">
      <c r="A130" s="154" t="s">
        <v>249</v>
      </c>
      <c r="B130" s="154" t="s">
        <v>250</v>
      </c>
      <c r="C130" s="154" t="s">
        <v>10</v>
      </c>
      <c r="D130" s="154" t="s">
        <v>10</v>
      </c>
      <c r="E130" s="154" t="s">
        <v>10</v>
      </c>
      <c r="F130" s="154" t="s">
        <v>10</v>
      </c>
      <c r="G130" s="154" t="s">
        <v>10</v>
      </c>
      <c r="H130" s="154">
        <v>0</v>
      </c>
    </row>
    <row r="131" ht="38.25" spans="1:8">
      <c r="A131" s="154" t="s">
        <v>251</v>
      </c>
      <c r="B131" s="154" t="s">
        <v>252</v>
      </c>
      <c r="C131" s="154" t="s">
        <v>10</v>
      </c>
      <c r="D131" s="154" t="s">
        <v>10</v>
      </c>
      <c r="E131" s="154" t="s">
        <v>10</v>
      </c>
      <c r="F131" s="154" t="s">
        <v>10</v>
      </c>
      <c r="G131" s="154" t="s">
        <v>10</v>
      </c>
      <c r="H131" s="154">
        <v>0</v>
      </c>
    </row>
    <row r="132" ht="38.25" spans="1:8">
      <c r="A132" s="154" t="s">
        <v>253</v>
      </c>
      <c r="B132" s="154" t="s">
        <v>254</v>
      </c>
      <c r="C132" s="154" t="s">
        <v>10</v>
      </c>
      <c r="D132" s="154" t="s">
        <v>10</v>
      </c>
      <c r="E132" s="154" t="s">
        <v>10</v>
      </c>
      <c r="F132" s="154" t="s">
        <v>10</v>
      </c>
      <c r="G132" s="154" t="s">
        <v>10</v>
      </c>
      <c r="H132" s="154">
        <v>0</v>
      </c>
    </row>
    <row r="133" ht="38.25" spans="1:8">
      <c r="A133" s="154" t="s">
        <v>255</v>
      </c>
      <c r="B133" s="154" t="s">
        <v>256</v>
      </c>
      <c r="C133" s="154" t="s">
        <v>10</v>
      </c>
      <c r="D133" s="154" t="s">
        <v>10</v>
      </c>
      <c r="E133" s="154" t="s">
        <v>10</v>
      </c>
      <c r="F133" s="154" t="s">
        <v>10</v>
      </c>
      <c r="G133" s="154" t="s">
        <v>10</v>
      </c>
      <c r="H133" s="154">
        <v>0</v>
      </c>
    </row>
    <row r="134" ht="38.25" spans="1:8">
      <c r="A134" s="154" t="s">
        <v>257</v>
      </c>
      <c r="B134" s="154" t="s">
        <v>258</v>
      </c>
      <c r="C134" s="154" t="s">
        <v>10</v>
      </c>
      <c r="D134" s="154" t="s">
        <v>10</v>
      </c>
      <c r="E134" s="154" t="s">
        <v>10</v>
      </c>
      <c r="F134" s="154" t="s">
        <v>10</v>
      </c>
      <c r="G134" s="154" t="s">
        <v>10</v>
      </c>
      <c r="H134" s="154">
        <v>0</v>
      </c>
    </row>
    <row r="135" ht="38.25" spans="1:8">
      <c r="A135" s="154" t="s">
        <v>259</v>
      </c>
      <c r="B135" s="154" t="s">
        <v>260</v>
      </c>
      <c r="C135" s="154" t="s">
        <v>10</v>
      </c>
      <c r="D135" s="154" t="s">
        <v>10</v>
      </c>
      <c r="E135" s="154" t="s">
        <v>10</v>
      </c>
      <c r="F135" s="154" t="s">
        <v>10</v>
      </c>
      <c r="G135" s="154" t="s">
        <v>10</v>
      </c>
      <c r="H135" s="154">
        <v>0</v>
      </c>
    </row>
    <row r="136" ht="38.25" spans="1:8">
      <c r="A136" s="154" t="s">
        <v>261</v>
      </c>
      <c r="B136" s="154" t="s">
        <v>262</v>
      </c>
      <c r="C136" s="154" t="s">
        <v>10</v>
      </c>
      <c r="D136" s="154" t="s">
        <v>10</v>
      </c>
      <c r="E136" s="154" t="s">
        <v>10</v>
      </c>
      <c r="F136" s="154" t="s">
        <v>10</v>
      </c>
      <c r="G136" s="154" t="s">
        <v>10</v>
      </c>
      <c r="H136" s="154">
        <v>0</v>
      </c>
    </row>
    <row r="137" ht="38.25" spans="1:8">
      <c r="A137" s="154" t="s">
        <v>263</v>
      </c>
      <c r="B137" s="154" t="s">
        <v>264</v>
      </c>
      <c r="C137" s="154" t="s">
        <v>10</v>
      </c>
      <c r="D137" s="154" t="s">
        <v>10</v>
      </c>
      <c r="E137" s="154" t="s">
        <v>10</v>
      </c>
      <c r="F137" s="154" t="s">
        <v>10</v>
      </c>
      <c r="G137" s="154" t="s">
        <v>10</v>
      </c>
      <c r="H137" s="154">
        <v>0</v>
      </c>
    </row>
    <row r="138" ht="38.25" spans="1:8">
      <c r="A138" s="154" t="s">
        <v>265</v>
      </c>
      <c r="B138" s="154" t="s">
        <v>266</v>
      </c>
      <c r="C138" s="154" t="s">
        <v>10</v>
      </c>
      <c r="D138" s="154" t="s">
        <v>10</v>
      </c>
      <c r="E138" s="154" t="s">
        <v>10</v>
      </c>
      <c r="F138" s="154" t="s">
        <v>10</v>
      </c>
      <c r="G138" s="154" t="s">
        <v>10</v>
      </c>
      <c r="H138" s="154">
        <v>0</v>
      </c>
    </row>
    <row r="139" ht="38.25" spans="1:8">
      <c r="A139" s="154" t="s">
        <v>267</v>
      </c>
      <c r="B139" s="154" t="s">
        <v>268</v>
      </c>
      <c r="C139" s="154" t="s">
        <v>10</v>
      </c>
      <c r="D139" s="154" t="s">
        <v>10</v>
      </c>
      <c r="E139" s="154" t="s">
        <v>10</v>
      </c>
      <c r="F139" s="154" t="s">
        <v>10</v>
      </c>
      <c r="G139" s="154" t="s">
        <v>10</v>
      </c>
      <c r="H139" s="154">
        <v>0</v>
      </c>
    </row>
    <row r="140" ht="38.25" spans="1:8">
      <c r="A140" s="154" t="s">
        <v>269</v>
      </c>
      <c r="B140" s="154" t="s">
        <v>270</v>
      </c>
      <c r="C140" s="154" t="s">
        <v>10</v>
      </c>
      <c r="D140" s="154" t="s">
        <v>10</v>
      </c>
      <c r="E140" s="154" t="s">
        <v>10</v>
      </c>
      <c r="F140" s="154" t="s">
        <v>10</v>
      </c>
      <c r="G140" s="154" t="s">
        <v>10</v>
      </c>
      <c r="H140" s="154">
        <v>0</v>
      </c>
    </row>
    <row r="141" ht="38.25" spans="1:8">
      <c r="A141" s="154" t="s">
        <v>271</v>
      </c>
      <c r="B141" s="154" t="s">
        <v>272</v>
      </c>
      <c r="C141" s="154" t="s">
        <v>10</v>
      </c>
      <c r="D141" s="154" t="s">
        <v>10</v>
      </c>
      <c r="E141" s="154" t="s">
        <v>10</v>
      </c>
      <c r="F141" s="154" t="s">
        <v>10</v>
      </c>
      <c r="G141" s="154" t="s">
        <v>10</v>
      </c>
      <c r="H141" s="154">
        <v>0</v>
      </c>
    </row>
    <row r="142" ht="38.25" spans="1:8">
      <c r="A142" s="154" t="s">
        <v>273</v>
      </c>
      <c r="B142" s="154" t="s">
        <v>274</v>
      </c>
      <c r="C142" s="154" t="s">
        <v>10</v>
      </c>
      <c r="D142" s="154" t="s">
        <v>10</v>
      </c>
      <c r="E142" s="154" t="s">
        <v>10</v>
      </c>
      <c r="F142" s="154" t="s">
        <v>10</v>
      </c>
      <c r="G142" s="154" t="s">
        <v>10</v>
      </c>
      <c r="H142" s="154">
        <v>0</v>
      </c>
    </row>
    <row r="143" ht="38.25" spans="1:8">
      <c r="A143" s="154" t="s">
        <v>275</v>
      </c>
      <c r="B143" s="154" t="s">
        <v>276</v>
      </c>
      <c r="C143" s="154" t="s">
        <v>10</v>
      </c>
      <c r="D143" s="154" t="s">
        <v>10</v>
      </c>
      <c r="E143" s="154" t="s">
        <v>10</v>
      </c>
      <c r="F143" s="154" t="s">
        <v>10</v>
      </c>
      <c r="G143" s="154" t="s">
        <v>10</v>
      </c>
      <c r="H143" s="154">
        <v>0</v>
      </c>
    </row>
    <row r="144" ht="38.25" spans="1:8">
      <c r="A144" s="154" t="s">
        <v>277</v>
      </c>
      <c r="B144" s="154" t="s">
        <v>278</v>
      </c>
      <c r="C144" s="154" t="s">
        <v>10</v>
      </c>
      <c r="D144" s="154" t="s">
        <v>10</v>
      </c>
      <c r="E144" s="154" t="s">
        <v>10</v>
      </c>
      <c r="F144" s="154" t="s">
        <v>10</v>
      </c>
      <c r="G144" s="154" t="s">
        <v>10</v>
      </c>
      <c r="H144" s="154">
        <v>0</v>
      </c>
    </row>
    <row r="145" ht="38.25" spans="1:8">
      <c r="A145" s="154" t="s">
        <v>279</v>
      </c>
      <c r="B145" s="154" t="s">
        <v>280</v>
      </c>
      <c r="C145" s="154" t="s">
        <v>10</v>
      </c>
      <c r="D145" s="154" t="s">
        <v>10</v>
      </c>
      <c r="E145" s="154" t="s">
        <v>10</v>
      </c>
      <c r="F145" s="154" t="s">
        <v>10</v>
      </c>
      <c r="G145" s="154" t="s">
        <v>10</v>
      </c>
      <c r="H145" s="154">
        <v>0</v>
      </c>
    </row>
    <row r="146" ht="38.25" spans="1:8">
      <c r="A146" s="154" t="s">
        <v>281</v>
      </c>
      <c r="B146" s="154" t="s">
        <v>282</v>
      </c>
      <c r="C146" s="154" t="s">
        <v>10</v>
      </c>
      <c r="D146" s="154" t="s">
        <v>10</v>
      </c>
      <c r="E146" s="154" t="s">
        <v>10</v>
      </c>
      <c r="F146" s="154" t="s">
        <v>10</v>
      </c>
      <c r="G146" s="154" t="s">
        <v>10</v>
      </c>
      <c r="H146" s="154">
        <v>0</v>
      </c>
    </row>
    <row r="147" ht="38.25" spans="1:8">
      <c r="A147" s="154" t="s">
        <v>283</v>
      </c>
      <c r="B147" s="154" t="s">
        <v>284</v>
      </c>
      <c r="C147" s="154" t="s">
        <v>10</v>
      </c>
      <c r="D147" s="154" t="s">
        <v>10</v>
      </c>
      <c r="E147" s="154" t="s">
        <v>10</v>
      </c>
      <c r="F147" s="154" t="s">
        <v>10</v>
      </c>
      <c r="G147" s="154" t="s">
        <v>10</v>
      </c>
      <c r="H147" s="154">
        <v>0</v>
      </c>
    </row>
    <row r="148" ht="38.25" spans="1:8">
      <c r="A148" s="154" t="s">
        <v>285</v>
      </c>
      <c r="B148" s="154" t="s">
        <v>286</v>
      </c>
      <c r="C148" s="154" t="s">
        <v>10</v>
      </c>
      <c r="D148" s="154" t="s">
        <v>10</v>
      </c>
      <c r="E148" s="154" t="s">
        <v>10</v>
      </c>
      <c r="F148" s="154" t="s">
        <v>10</v>
      </c>
      <c r="G148" s="154" t="s">
        <v>10</v>
      </c>
      <c r="H148" s="154">
        <v>0</v>
      </c>
    </row>
    <row r="149" ht="38.25" spans="1:8">
      <c r="A149" s="154" t="s">
        <v>287</v>
      </c>
      <c r="B149" s="154" t="s">
        <v>288</v>
      </c>
      <c r="C149" s="154" t="s">
        <v>25</v>
      </c>
      <c r="D149" s="154" t="s">
        <v>25</v>
      </c>
      <c r="E149" s="154" t="s">
        <v>10</v>
      </c>
      <c r="F149" s="154" t="s">
        <v>25</v>
      </c>
      <c r="G149" s="154" t="s">
        <v>10</v>
      </c>
      <c r="H149" s="154">
        <v>0</v>
      </c>
    </row>
    <row r="150" ht="38.25" spans="1:8">
      <c r="A150" s="154" t="s">
        <v>289</v>
      </c>
      <c r="B150" s="154" t="s">
        <v>290</v>
      </c>
      <c r="C150" s="154" t="s">
        <v>10</v>
      </c>
      <c r="D150" s="154" t="s">
        <v>10</v>
      </c>
      <c r="E150" s="154" t="s">
        <v>10</v>
      </c>
      <c r="F150" s="154" t="s">
        <v>10</v>
      </c>
      <c r="G150" s="154" t="s">
        <v>10</v>
      </c>
      <c r="H150" s="154">
        <v>0</v>
      </c>
    </row>
    <row r="151" ht="38.25" spans="1:8">
      <c r="A151" s="154" t="s">
        <v>291</v>
      </c>
      <c r="B151" s="154" t="s">
        <v>292</v>
      </c>
      <c r="C151" s="154" t="s">
        <v>10</v>
      </c>
      <c r="D151" s="154" t="s">
        <v>10</v>
      </c>
      <c r="E151" s="154" t="s">
        <v>10</v>
      </c>
      <c r="F151" s="154" t="s">
        <v>10</v>
      </c>
      <c r="G151" s="154" t="s">
        <v>10</v>
      </c>
      <c r="H151" s="154">
        <v>0</v>
      </c>
    </row>
    <row r="152" ht="38.25" spans="1:8">
      <c r="A152" s="154" t="s">
        <v>293</v>
      </c>
      <c r="B152" s="154" t="s">
        <v>294</v>
      </c>
      <c r="C152" s="154" t="s">
        <v>10</v>
      </c>
      <c r="D152" s="154" t="s">
        <v>10</v>
      </c>
      <c r="E152" s="154" t="s">
        <v>10</v>
      </c>
      <c r="F152" s="154" t="s">
        <v>10</v>
      </c>
      <c r="G152" s="154" t="s">
        <v>10</v>
      </c>
      <c r="H152" s="154">
        <v>0</v>
      </c>
    </row>
    <row r="153" ht="38.25" spans="1:8">
      <c r="A153" s="154" t="s">
        <v>295</v>
      </c>
      <c r="B153" s="154" t="s">
        <v>296</v>
      </c>
      <c r="C153" s="154" t="s">
        <v>10</v>
      </c>
      <c r="D153" s="154" t="s">
        <v>10</v>
      </c>
      <c r="E153" s="154" t="s">
        <v>10</v>
      </c>
      <c r="F153" s="154" t="s">
        <v>10</v>
      </c>
      <c r="G153" s="154" t="s">
        <v>10</v>
      </c>
      <c r="H153" s="154">
        <v>0</v>
      </c>
    </row>
    <row r="154" ht="38.25" spans="1:8">
      <c r="A154" s="154" t="s">
        <v>297</v>
      </c>
      <c r="B154" s="154" t="s">
        <v>298</v>
      </c>
      <c r="C154" s="154" t="s">
        <v>10</v>
      </c>
      <c r="D154" s="154" t="s">
        <v>10</v>
      </c>
      <c r="E154" s="154" t="s">
        <v>10</v>
      </c>
      <c r="F154" s="154" t="s">
        <v>10</v>
      </c>
      <c r="G154" s="154" t="s">
        <v>10</v>
      </c>
      <c r="H154" s="154">
        <v>0</v>
      </c>
    </row>
    <row r="155" ht="38.25" spans="1:8">
      <c r="A155" s="154" t="s">
        <v>299</v>
      </c>
      <c r="B155" s="154" t="s">
        <v>300</v>
      </c>
      <c r="C155" s="154" t="s">
        <v>10</v>
      </c>
      <c r="D155" s="154" t="s">
        <v>10</v>
      </c>
      <c r="E155" s="154" t="s">
        <v>10</v>
      </c>
      <c r="F155" s="154" t="s">
        <v>10</v>
      </c>
      <c r="G155" s="154" t="s">
        <v>10</v>
      </c>
      <c r="H155" s="154">
        <v>0</v>
      </c>
    </row>
    <row r="156" ht="38.25" spans="1:8">
      <c r="A156" s="154" t="s">
        <v>301</v>
      </c>
      <c r="B156" s="154" t="s">
        <v>302</v>
      </c>
      <c r="C156" s="154" t="s">
        <v>10</v>
      </c>
      <c r="D156" s="154" t="s">
        <v>10</v>
      </c>
      <c r="E156" s="154" t="s">
        <v>10</v>
      </c>
      <c r="F156" s="154" t="s">
        <v>10</v>
      </c>
      <c r="G156" s="154" t="s">
        <v>10</v>
      </c>
      <c r="H156" s="154">
        <v>0</v>
      </c>
    </row>
    <row r="157" ht="38.25" spans="1:8">
      <c r="A157" s="154" t="s">
        <v>303</v>
      </c>
      <c r="B157" s="154" t="s">
        <v>304</v>
      </c>
      <c r="C157" s="154" t="s">
        <v>10</v>
      </c>
      <c r="D157" s="154" t="s">
        <v>10</v>
      </c>
      <c r="E157" s="154" t="s">
        <v>10</v>
      </c>
      <c r="F157" s="154" t="s">
        <v>10</v>
      </c>
      <c r="G157" s="154" t="s">
        <v>10</v>
      </c>
      <c r="H157" s="154">
        <v>0</v>
      </c>
    </row>
    <row r="158" ht="38.25" spans="1:8">
      <c r="A158" s="154" t="s">
        <v>305</v>
      </c>
      <c r="B158" s="154" t="s">
        <v>306</v>
      </c>
      <c r="C158" s="154" t="s">
        <v>10</v>
      </c>
      <c r="D158" s="154" t="s">
        <v>10</v>
      </c>
      <c r="E158" s="154" t="s">
        <v>10</v>
      </c>
      <c r="F158" s="154" t="s">
        <v>10</v>
      </c>
      <c r="G158" s="154" t="s">
        <v>10</v>
      </c>
      <c r="H158" s="154">
        <v>0</v>
      </c>
    </row>
    <row r="159" ht="38.25" spans="1:8">
      <c r="A159" s="154" t="s">
        <v>307</v>
      </c>
      <c r="B159" s="154" t="s">
        <v>308</v>
      </c>
      <c r="C159" s="154" t="s">
        <v>10</v>
      </c>
      <c r="D159" s="154" t="s">
        <v>10</v>
      </c>
      <c r="E159" s="154" t="s">
        <v>10</v>
      </c>
      <c r="F159" s="154" t="s">
        <v>10</v>
      </c>
      <c r="G159" s="154" t="s">
        <v>10</v>
      </c>
      <c r="H159" s="154">
        <v>0</v>
      </c>
    </row>
    <row r="160" ht="38.25" spans="1:8">
      <c r="A160" s="154" t="s">
        <v>309</v>
      </c>
      <c r="B160" s="154" t="s">
        <v>310</v>
      </c>
      <c r="C160" s="154" t="s">
        <v>10</v>
      </c>
      <c r="D160" s="154" t="s">
        <v>10</v>
      </c>
      <c r="E160" s="154" t="s">
        <v>10</v>
      </c>
      <c r="F160" s="154" t="s">
        <v>10</v>
      </c>
      <c r="G160" s="154" t="s">
        <v>10</v>
      </c>
      <c r="H160" s="154">
        <v>0</v>
      </c>
    </row>
    <row r="161" ht="38.25" spans="1:8">
      <c r="A161" s="154" t="s">
        <v>311</v>
      </c>
      <c r="B161" s="154" t="s">
        <v>312</v>
      </c>
      <c r="C161" s="154" t="s">
        <v>10</v>
      </c>
      <c r="D161" s="154" t="s">
        <v>10</v>
      </c>
      <c r="E161" s="154" t="s">
        <v>10</v>
      </c>
      <c r="F161" s="154" t="s">
        <v>10</v>
      </c>
      <c r="G161" s="154" t="s">
        <v>10</v>
      </c>
      <c r="H161" s="154">
        <v>0</v>
      </c>
    </row>
    <row r="162" ht="38.25" spans="1:8">
      <c r="A162" s="154" t="s">
        <v>313</v>
      </c>
      <c r="B162" s="154" t="s">
        <v>314</v>
      </c>
      <c r="C162" s="154" t="s">
        <v>10</v>
      </c>
      <c r="D162" s="154" t="s">
        <v>10</v>
      </c>
      <c r="E162" s="154" t="s">
        <v>10</v>
      </c>
      <c r="F162" s="154" t="s">
        <v>10</v>
      </c>
      <c r="G162" s="154" t="s">
        <v>10</v>
      </c>
      <c r="H162" s="154">
        <v>0</v>
      </c>
    </row>
    <row r="163" ht="38.25" spans="1:8">
      <c r="A163" s="154" t="s">
        <v>315</v>
      </c>
      <c r="B163" s="154" t="s">
        <v>316</v>
      </c>
      <c r="C163" s="154" t="s">
        <v>10</v>
      </c>
      <c r="D163" s="154" t="s">
        <v>10</v>
      </c>
      <c r="E163" s="154" t="s">
        <v>10</v>
      </c>
      <c r="F163" s="154" t="s">
        <v>10</v>
      </c>
      <c r="G163" s="154" t="s">
        <v>10</v>
      </c>
      <c r="H163" s="154">
        <v>0</v>
      </c>
    </row>
    <row r="164" ht="38.25" spans="1:8">
      <c r="A164" s="154" t="s">
        <v>317</v>
      </c>
      <c r="B164" s="154" t="s">
        <v>318</v>
      </c>
      <c r="C164" s="154" t="s">
        <v>10</v>
      </c>
      <c r="D164" s="154" t="s">
        <v>10</v>
      </c>
      <c r="E164" s="154" t="s">
        <v>10</v>
      </c>
      <c r="F164" s="154" t="s">
        <v>10</v>
      </c>
      <c r="G164" s="154" t="s">
        <v>10</v>
      </c>
      <c r="H164" s="154">
        <v>0</v>
      </c>
    </row>
    <row r="165" ht="38.25" spans="1:8">
      <c r="A165" s="154" t="s">
        <v>319</v>
      </c>
      <c r="B165" s="154" t="s">
        <v>320</v>
      </c>
      <c r="C165" s="154" t="s">
        <v>10</v>
      </c>
      <c r="D165" s="154" t="s">
        <v>10</v>
      </c>
      <c r="E165" s="154" t="s">
        <v>10</v>
      </c>
      <c r="F165" s="154" t="s">
        <v>10</v>
      </c>
      <c r="G165" s="154" t="s">
        <v>10</v>
      </c>
      <c r="H165" s="154">
        <v>0</v>
      </c>
    </row>
    <row r="166" ht="38.25" spans="1:8">
      <c r="A166" s="154" t="s">
        <v>321</v>
      </c>
      <c r="B166" s="154" t="s">
        <v>322</v>
      </c>
      <c r="C166" s="154" t="s">
        <v>10</v>
      </c>
      <c r="D166" s="154" t="s">
        <v>10</v>
      </c>
      <c r="E166" s="154" t="s">
        <v>10</v>
      </c>
      <c r="F166" s="154" t="s">
        <v>10</v>
      </c>
      <c r="G166" s="154" t="s">
        <v>10</v>
      </c>
      <c r="H166" s="154">
        <v>0</v>
      </c>
    </row>
    <row r="167" ht="38.25" spans="1:8">
      <c r="A167" s="154" t="s">
        <v>323</v>
      </c>
      <c r="B167" s="154" t="s">
        <v>324</v>
      </c>
      <c r="C167" s="154" t="s">
        <v>10</v>
      </c>
      <c r="D167" s="154" t="s">
        <v>10</v>
      </c>
      <c r="E167" s="154" t="s">
        <v>10</v>
      </c>
      <c r="F167" s="154" t="s">
        <v>10</v>
      </c>
      <c r="G167" s="154" t="s">
        <v>10</v>
      </c>
      <c r="H167" s="154">
        <v>0</v>
      </c>
    </row>
    <row r="168" ht="38.25" spans="1:8">
      <c r="A168" s="154" t="s">
        <v>325</v>
      </c>
      <c r="B168" s="154" t="s">
        <v>326</v>
      </c>
      <c r="C168" s="154" t="s">
        <v>10</v>
      </c>
      <c r="D168" s="154" t="s">
        <v>10</v>
      </c>
      <c r="E168" s="154" t="s">
        <v>10</v>
      </c>
      <c r="F168" s="154" t="s">
        <v>10</v>
      </c>
      <c r="G168" s="154" t="s">
        <v>10</v>
      </c>
      <c r="H168" s="154">
        <v>0</v>
      </c>
    </row>
    <row r="169" ht="38.25" spans="1:8">
      <c r="A169" s="154" t="s">
        <v>327</v>
      </c>
      <c r="B169" s="154" t="s">
        <v>328</v>
      </c>
      <c r="C169" s="154" t="s">
        <v>10</v>
      </c>
      <c r="D169" s="154" t="s">
        <v>10</v>
      </c>
      <c r="E169" s="154" t="s">
        <v>10</v>
      </c>
      <c r="F169" s="154" t="s">
        <v>10</v>
      </c>
      <c r="G169" s="154" t="s">
        <v>10</v>
      </c>
      <c r="H169" s="154">
        <v>0</v>
      </c>
    </row>
    <row r="170" ht="38.25" spans="1:8">
      <c r="A170" s="154" t="s">
        <v>329</v>
      </c>
      <c r="B170" s="154" t="s">
        <v>330</v>
      </c>
      <c r="C170" s="154" t="s">
        <v>10</v>
      </c>
      <c r="D170" s="154" t="s">
        <v>10</v>
      </c>
      <c r="E170" s="154" t="s">
        <v>10</v>
      </c>
      <c r="F170" s="154" t="s">
        <v>10</v>
      </c>
      <c r="G170" s="154" t="s">
        <v>10</v>
      </c>
      <c r="H170" s="154">
        <v>0</v>
      </c>
    </row>
    <row r="171" ht="38.25" spans="1:8">
      <c r="A171" s="154" t="s">
        <v>331</v>
      </c>
      <c r="B171" s="154" t="s">
        <v>332</v>
      </c>
      <c r="C171" s="154" t="s">
        <v>10</v>
      </c>
      <c r="D171" s="154" t="s">
        <v>10</v>
      </c>
      <c r="E171" s="154" t="s">
        <v>10</v>
      </c>
      <c r="F171" s="154" t="s">
        <v>10</v>
      </c>
      <c r="G171" s="154" t="s">
        <v>10</v>
      </c>
      <c r="H171" s="154">
        <v>0</v>
      </c>
    </row>
    <row r="172" ht="38.25" spans="1:8">
      <c r="A172" s="154" t="s">
        <v>333</v>
      </c>
      <c r="B172" s="154" t="s">
        <v>334</v>
      </c>
      <c r="C172" s="154" t="s">
        <v>10</v>
      </c>
      <c r="D172" s="154" t="s">
        <v>10</v>
      </c>
      <c r="E172" s="154" t="s">
        <v>10</v>
      </c>
      <c r="F172" s="154" t="s">
        <v>10</v>
      </c>
      <c r="G172" s="154" t="s">
        <v>10</v>
      </c>
      <c r="H172" s="154">
        <v>0</v>
      </c>
    </row>
    <row r="173" ht="38.25" spans="1:8">
      <c r="A173" s="154" t="s">
        <v>335</v>
      </c>
      <c r="B173" s="154" t="s">
        <v>336</v>
      </c>
      <c r="C173" s="154" t="s">
        <v>10</v>
      </c>
      <c r="D173" s="154" t="s">
        <v>10</v>
      </c>
      <c r="E173" s="154" t="s">
        <v>10</v>
      </c>
      <c r="F173" s="154" t="s">
        <v>10</v>
      </c>
      <c r="G173" s="154" t="s">
        <v>10</v>
      </c>
      <c r="H173" s="154">
        <v>0</v>
      </c>
    </row>
    <row r="174" ht="38.25" spans="1:8">
      <c r="A174" s="154" t="s">
        <v>337</v>
      </c>
      <c r="B174" s="154" t="s">
        <v>338</v>
      </c>
      <c r="C174" s="154" t="s">
        <v>25</v>
      </c>
      <c r="D174" s="154" t="s">
        <v>25</v>
      </c>
      <c r="E174" s="154" t="s">
        <v>10</v>
      </c>
      <c r="F174" s="154" t="s">
        <v>25</v>
      </c>
      <c r="G174" s="154" t="s">
        <v>10</v>
      </c>
      <c r="H174" s="154">
        <v>0</v>
      </c>
    </row>
    <row r="175" ht="38.25" spans="1:8">
      <c r="A175" s="154" t="s">
        <v>339</v>
      </c>
      <c r="B175" s="154" t="s">
        <v>340</v>
      </c>
      <c r="C175" s="154" t="s">
        <v>10</v>
      </c>
      <c r="D175" s="154" t="s">
        <v>10</v>
      </c>
      <c r="E175" s="154" t="s">
        <v>10</v>
      </c>
      <c r="F175" s="154" t="s">
        <v>10</v>
      </c>
      <c r="G175" s="154" t="s">
        <v>10</v>
      </c>
      <c r="H175" s="154">
        <v>0</v>
      </c>
    </row>
    <row r="176" ht="38.25" spans="1:8">
      <c r="A176" s="154" t="s">
        <v>341</v>
      </c>
      <c r="B176" s="154" t="s">
        <v>342</v>
      </c>
      <c r="C176" s="154" t="s">
        <v>10</v>
      </c>
      <c r="D176" s="154" t="s">
        <v>10</v>
      </c>
      <c r="E176" s="154" t="s">
        <v>10</v>
      </c>
      <c r="F176" s="154" t="s">
        <v>10</v>
      </c>
      <c r="G176" s="154" t="s">
        <v>10</v>
      </c>
      <c r="H176" s="154">
        <v>0</v>
      </c>
    </row>
    <row r="177" ht="38.25" spans="1:8">
      <c r="A177" s="154" t="s">
        <v>343</v>
      </c>
      <c r="B177" s="154" t="s">
        <v>344</v>
      </c>
      <c r="C177" s="154" t="s">
        <v>10</v>
      </c>
      <c r="D177" s="154" t="s">
        <v>10</v>
      </c>
      <c r="E177" s="154" t="s">
        <v>10</v>
      </c>
      <c r="F177" s="154" t="s">
        <v>10</v>
      </c>
      <c r="G177" s="154" t="s">
        <v>10</v>
      </c>
      <c r="H177" s="154">
        <v>0</v>
      </c>
    </row>
    <row r="178" ht="38.25" spans="1:8">
      <c r="A178" s="154" t="s">
        <v>345</v>
      </c>
      <c r="B178" s="154" t="s">
        <v>346</v>
      </c>
      <c r="C178" s="154" t="s">
        <v>10</v>
      </c>
      <c r="D178" s="154" t="s">
        <v>10</v>
      </c>
      <c r="E178" s="154" t="s">
        <v>10</v>
      </c>
      <c r="F178" s="154" t="s">
        <v>10</v>
      </c>
      <c r="G178" s="154" t="s">
        <v>10</v>
      </c>
      <c r="H178" s="154">
        <v>0</v>
      </c>
    </row>
    <row r="179" ht="38.25" spans="1:8">
      <c r="A179" s="154" t="s">
        <v>347</v>
      </c>
      <c r="B179" s="154" t="s">
        <v>348</v>
      </c>
      <c r="C179" s="154" t="s">
        <v>10</v>
      </c>
      <c r="D179" s="154" t="s">
        <v>10</v>
      </c>
      <c r="E179" s="154" t="s">
        <v>10</v>
      </c>
      <c r="F179" s="154" t="s">
        <v>10</v>
      </c>
      <c r="G179" s="154" t="s">
        <v>10</v>
      </c>
      <c r="H179" s="154">
        <v>0</v>
      </c>
    </row>
    <row r="180" ht="38.25" spans="1:8">
      <c r="A180" s="154" t="s">
        <v>349</v>
      </c>
      <c r="B180" s="154" t="s">
        <v>350</v>
      </c>
      <c r="C180" s="154" t="s">
        <v>25</v>
      </c>
      <c r="D180" s="154" t="s">
        <v>25</v>
      </c>
      <c r="E180" s="154" t="s">
        <v>10</v>
      </c>
      <c r="F180" s="154" t="s">
        <v>25</v>
      </c>
      <c r="G180" s="154" t="s">
        <v>10</v>
      </c>
      <c r="H180" s="154">
        <v>0</v>
      </c>
    </row>
    <row r="181" ht="38.25" spans="1:8">
      <c r="A181" s="154" t="s">
        <v>351</v>
      </c>
      <c r="B181" s="154" t="s">
        <v>352</v>
      </c>
      <c r="C181" s="154" t="s">
        <v>25</v>
      </c>
      <c r="D181" s="154" t="s">
        <v>25</v>
      </c>
      <c r="E181" s="154" t="s">
        <v>10</v>
      </c>
      <c r="F181" s="154" t="s">
        <v>25</v>
      </c>
      <c r="G181" s="154" t="s">
        <v>10</v>
      </c>
      <c r="H181" s="154">
        <v>0</v>
      </c>
    </row>
    <row r="182" ht="38.25" spans="1:8">
      <c r="A182" s="154" t="s">
        <v>353</v>
      </c>
      <c r="B182" s="154" t="s">
        <v>354</v>
      </c>
      <c r="C182" s="154" t="s">
        <v>25</v>
      </c>
      <c r="D182" s="154" t="s">
        <v>25</v>
      </c>
      <c r="E182" s="154" t="s">
        <v>10</v>
      </c>
      <c r="F182" s="154" t="s">
        <v>25</v>
      </c>
      <c r="G182" s="154" t="s">
        <v>10</v>
      </c>
      <c r="H182" s="154">
        <v>0</v>
      </c>
    </row>
    <row r="183" ht="38.25" spans="1:8">
      <c r="A183" s="154" t="s">
        <v>355</v>
      </c>
      <c r="B183" s="154" t="s">
        <v>356</v>
      </c>
      <c r="C183" s="154" t="s">
        <v>25</v>
      </c>
      <c r="D183" s="154" t="s">
        <v>25</v>
      </c>
      <c r="E183" s="154" t="s">
        <v>10</v>
      </c>
      <c r="F183" s="154" t="s">
        <v>25</v>
      </c>
      <c r="G183" s="154" t="s">
        <v>10</v>
      </c>
      <c r="H183" s="154">
        <v>0</v>
      </c>
    </row>
    <row r="184" ht="38.25" spans="1:8">
      <c r="A184" s="154" t="s">
        <v>357</v>
      </c>
      <c r="B184" s="154" t="s">
        <v>358</v>
      </c>
      <c r="C184" s="154" t="s">
        <v>10</v>
      </c>
      <c r="D184" s="154" t="s">
        <v>10</v>
      </c>
      <c r="E184" s="154" t="s">
        <v>10</v>
      </c>
      <c r="F184" s="154" t="s">
        <v>10</v>
      </c>
      <c r="G184" s="154" t="s">
        <v>10</v>
      </c>
      <c r="H184" s="154">
        <v>0</v>
      </c>
    </row>
    <row r="185" ht="38.25" spans="1:8">
      <c r="A185" s="154" t="s">
        <v>359</v>
      </c>
      <c r="B185" s="154" t="s">
        <v>360</v>
      </c>
      <c r="C185" s="154" t="s">
        <v>25</v>
      </c>
      <c r="D185" s="154" t="s">
        <v>25</v>
      </c>
      <c r="E185" s="154" t="s">
        <v>10</v>
      </c>
      <c r="F185" s="154" t="s">
        <v>25</v>
      </c>
      <c r="G185" s="154" t="s">
        <v>10</v>
      </c>
      <c r="H185" s="154">
        <v>0</v>
      </c>
    </row>
    <row r="186" ht="38.25" spans="1:8">
      <c r="A186" s="154" t="s">
        <v>361</v>
      </c>
      <c r="B186" s="154" t="s">
        <v>362</v>
      </c>
      <c r="C186" s="154" t="s">
        <v>10</v>
      </c>
      <c r="D186" s="154" t="s">
        <v>10</v>
      </c>
      <c r="E186" s="154" t="s">
        <v>10</v>
      </c>
      <c r="F186" s="154" t="s">
        <v>10</v>
      </c>
      <c r="G186" s="154" t="s">
        <v>10</v>
      </c>
      <c r="H186" s="154">
        <v>0</v>
      </c>
    </row>
    <row r="187" ht="38.25" spans="1:8">
      <c r="A187" s="154" t="s">
        <v>363</v>
      </c>
      <c r="B187" s="154" t="s">
        <v>364</v>
      </c>
      <c r="C187" s="154" t="s">
        <v>25</v>
      </c>
      <c r="D187" s="154" t="s">
        <v>25</v>
      </c>
      <c r="E187" s="154" t="s">
        <v>10</v>
      </c>
      <c r="F187" s="154" t="s">
        <v>25</v>
      </c>
      <c r="G187" s="154" t="s">
        <v>10</v>
      </c>
      <c r="H187" s="154">
        <v>0</v>
      </c>
    </row>
    <row r="188" ht="38.25" spans="1:8">
      <c r="A188" s="154" t="s">
        <v>365</v>
      </c>
      <c r="B188" s="154" t="s">
        <v>366</v>
      </c>
      <c r="C188" s="154" t="s">
        <v>10</v>
      </c>
      <c r="D188" s="154" t="s">
        <v>10</v>
      </c>
      <c r="E188" s="154" t="s">
        <v>10</v>
      </c>
      <c r="F188" s="154" t="s">
        <v>10</v>
      </c>
      <c r="G188" s="154" t="s">
        <v>10</v>
      </c>
      <c r="H188" s="154">
        <v>0</v>
      </c>
    </row>
    <row r="189" ht="38.25" spans="1:8">
      <c r="A189" s="154" t="s">
        <v>367</v>
      </c>
      <c r="B189" s="154" t="s">
        <v>368</v>
      </c>
      <c r="C189" s="154" t="s">
        <v>25</v>
      </c>
      <c r="D189" s="154" t="s">
        <v>25</v>
      </c>
      <c r="E189" s="154" t="s">
        <v>10</v>
      </c>
      <c r="F189" s="154" t="s">
        <v>25</v>
      </c>
      <c r="G189" s="154" t="s">
        <v>10</v>
      </c>
      <c r="H189" s="154">
        <v>0</v>
      </c>
    </row>
    <row r="190" ht="38.25" spans="1:8">
      <c r="A190" s="154" t="s">
        <v>369</v>
      </c>
      <c r="B190" s="154" t="s">
        <v>370</v>
      </c>
      <c r="C190" s="154" t="s">
        <v>10</v>
      </c>
      <c r="D190" s="154" t="s">
        <v>10</v>
      </c>
      <c r="E190" s="154" t="s">
        <v>10</v>
      </c>
      <c r="F190" s="154" t="s">
        <v>10</v>
      </c>
      <c r="G190" s="154" t="s">
        <v>10</v>
      </c>
      <c r="H190" s="154">
        <v>0</v>
      </c>
    </row>
    <row r="191" ht="38.25" spans="1:8">
      <c r="A191" s="154" t="s">
        <v>371</v>
      </c>
      <c r="B191" s="154" t="s">
        <v>372</v>
      </c>
      <c r="C191" s="154" t="s">
        <v>25</v>
      </c>
      <c r="D191" s="154" t="s">
        <v>25</v>
      </c>
      <c r="E191" s="154" t="s">
        <v>10</v>
      </c>
      <c r="F191" s="154" t="s">
        <v>25</v>
      </c>
      <c r="G191" s="154" t="s">
        <v>10</v>
      </c>
      <c r="H191" s="154">
        <v>0</v>
      </c>
    </row>
    <row r="192" ht="38.25" spans="1:8">
      <c r="A192" s="154" t="s">
        <v>373</v>
      </c>
      <c r="B192" s="154" t="s">
        <v>374</v>
      </c>
      <c r="C192" s="154" t="s">
        <v>10</v>
      </c>
      <c r="D192" s="154" t="s">
        <v>10</v>
      </c>
      <c r="E192" s="154" t="s">
        <v>10</v>
      </c>
      <c r="F192" s="154" t="s">
        <v>10</v>
      </c>
      <c r="G192" s="154" t="s">
        <v>10</v>
      </c>
      <c r="H192" s="154">
        <v>0</v>
      </c>
    </row>
    <row r="193" ht="38.25" spans="1:8">
      <c r="A193" s="154" t="s">
        <v>375</v>
      </c>
      <c r="B193" s="154" t="s">
        <v>376</v>
      </c>
      <c r="C193" s="154" t="s">
        <v>25</v>
      </c>
      <c r="D193" s="154" t="s">
        <v>25</v>
      </c>
      <c r="E193" s="154" t="s">
        <v>10</v>
      </c>
      <c r="F193" s="154" t="s">
        <v>25</v>
      </c>
      <c r="G193" s="154" t="s">
        <v>10</v>
      </c>
      <c r="H193" s="154">
        <v>0</v>
      </c>
    </row>
    <row r="194" ht="38.25" spans="1:8">
      <c r="A194" s="154" t="s">
        <v>377</v>
      </c>
      <c r="B194" s="154" t="s">
        <v>378</v>
      </c>
      <c r="C194" s="154" t="s">
        <v>10</v>
      </c>
      <c r="D194" s="154" t="s">
        <v>10</v>
      </c>
      <c r="E194" s="154" t="s">
        <v>10</v>
      </c>
      <c r="F194" s="154" t="s">
        <v>10</v>
      </c>
      <c r="G194" s="154" t="s">
        <v>10</v>
      </c>
      <c r="H194" s="154">
        <v>0</v>
      </c>
    </row>
    <row r="195" ht="38.25" spans="1:8">
      <c r="A195" s="154" t="s">
        <v>379</v>
      </c>
      <c r="B195" s="154" t="s">
        <v>380</v>
      </c>
      <c r="C195" s="154" t="s">
        <v>10</v>
      </c>
      <c r="D195" s="154" t="s">
        <v>10</v>
      </c>
      <c r="E195" s="154" t="s">
        <v>10</v>
      </c>
      <c r="F195" s="154" t="s">
        <v>10</v>
      </c>
      <c r="G195" s="154" t="s">
        <v>10</v>
      </c>
      <c r="H195" s="154">
        <v>0</v>
      </c>
    </row>
    <row r="196" ht="38.25" spans="1:8">
      <c r="A196" s="154" t="s">
        <v>381</v>
      </c>
      <c r="B196" s="154" t="s">
        <v>382</v>
      </c>
      <c r="C196" s="154" t="s">
        <v>10</v>
      </c>
      <c r="D196" s="154" t="s">
        <v>10</v>
      </c>
      <c r="E196" s="154" t="s">
        <v>10</v>
      </c>
      <c r="F196" s="154" t="s">
        <v>10</v>
      </c>
      <c r="G196" s="154" t="s">
        <v>10</v>
      </c>
      <c r="H196" s="154">
        <v>0</v>
      </c>
    </row>
    <row r="197" ht="38.25" spans="1:8">
      <c r="A197" s="154" t="s">
        <v>383</v>
      </c>
      <c r="B197" s="154" t="s">
        <v>384</v>
      </c>
      <c r="C197" s="154" t="s">
        <v>10</v>
      </c>
      <c r="D197" s="154" t="s">
        <v>10</v>
      </c>
      <c r="E197" s="154" t="s">
        <v>10</v>
      </c>
      <c r="F197" s="154" t="s">
        <v>10</v>
      </c>
      <c r="G197" s="154" t="s">
        <v>10</v>
      </c>
      <c r="H197" s="154">
        <v>0</v>
      </c>
    </row>
    <row r="198" ht="38.25" spans="1:8">
      <c r="A198" s="154" t="s">
        <v>385</v>
      </c>
      <c r="B198" s="154" t="s">
        <v>386</v>
      </c>
      <c r="C198" s="154" t="s">
        <v>10</v>
      </c>
      <c r="D198" s="154" t="s">
        <v>10</v>
      </c>
      <c r="E198" s="154" t="s">
        <v>10</v>
      </c>
      <c r="F198" s="154" t="s">
        <v>10</v>
      </c>
      <c r="G198" s="154" t="s">
        <v>10</v>
      </c>
      <c r="H198" s="154">
        <v>0</v>
      </c>
    </row>
    <row r="199" ht="38.25" spans="1:8">
      <c r="A199" s="154" t="s">
        <v>387</v>
      </c>
      <c r="B199" s="154" t="s">
        <v>388</v>
      </c>
      <c r="C199" s="154" t="s">
        <v>10</v>
      </c>
      <c r="D199" s="154" t="s">
        <v>10</v>
      </c>
      <c r="E199" s="154" t="s">
        <v>10</v>
      </c>
      <c r="F199" s="154" t="s">
        <v>10</v>
      </c>
      <c r="G199" s="154" t="s">
        <v>10</v>
      </c>
      <c r="H199" s="154">
        <v>0</v>
      </c>
    </row>
    <row r="200" ht="38.25" spans="1:8">
      <c r="A200" s="154" t="s">
        <v>389</v>
      </c>
      <c r="B200" s="154" t="s">
        <v>390</v>
      </c>
      <c r="C200" s="154" t="s">
        <v>10</v>
      </c>
      <c r="D200" s="154" t="s">
        <v>10</v>
      </c>
      <c r="E200" s="154" t="s">
        <v>10</v>
      </c>
      <c r="F200" s="154" t="s">
        <v>10</v>
      </c>
      <c r="G200" s="154" t="s">
        <v>10</v>
      </c>
      <c r="H200" s="154">
        <v>0</v>
      </c>
    </row>
    <row r="201" ht="38.25" spans="1:8">
      <c r="A201" s="154" t="s">
        <v>391</v>
      </c>
      <c r="B201" s="154" t="s">
        <v>392</v>
      </c>
      <c r="C201" s="154" t="s">
        <v>25</v>
      </c>
      <c r="D201" s="154" t="s">
        <v>25</v>
      </c>
      <c r="E201" s="154" t="s">
        <v>10</v>
      </c>
      <c r="F201" s="154" t="s">
        <v>25</v>
      </c>
      <c r="G201" s="154" t="s">
        <v>10</v>
      </c>
      <c r="H201" s="154">
        <v>0</v>
      </c>
    </row>
    <row r="202" ht="38.25" spans="1:8">
      <c r="A202" s="154" t="s">
        <v>393</v>
      </c>
      <c r="B202" s="154" t="s">
        <v>394</v>
      </c>
      <c r="C202" s="154" t="s">
        <v>10</v>
      </c>
      <c r="D202" s="154" t="s">
        <v>10</v>
      </c>
      <c r="E202" s="154" t="s">
        <v>10</v>
      </c>
      <c r="F202" s="154" t="s">
        <v>10</v>
      </c>
      <c r="G202" s="154" t="s">
        <v>10</v>
      </c>
      <c r="H202" s="154">
        <v>0</v>
      </c>
    </row>
    <row r="203" ht="38.25" spans="1:8">
      <c r="A203" s="154" t="s">
        <v>395</v>
      </c>
      <c r="B203" s="154" t="s">
        <v>396</v>
      </c>
      <c r="C203" s="154" t="s">
        <v>10</v>
      </c>
      <c r="D203" s="154" t="s">
        <v>10</v>
      </c>
      <c r="E203" s="154" t="s">
        <v>10</v>
      </c>
      <c r="F203" s="154" t="s">
        <v>10</v>
      </c>
      <c r="G203" s="154" t="s">
        <v>10</v>
      </c>
      <c r="H203" s="154">
        <v>0</v>
      </c>
    </row>
    <row r="204" ht="38.25" spans="1:8">
      <c r="A204" s="154" t="s">
        <v>397</v>
      </c>
      <c r="B204" s="154" t="s">
        <v>398</v>
      </c>
      <c r="C204" s="154" t="s">
        <v>10</v>
      </c>
      <c r="D204" s="154" t="s">
        <v>10</v>
      </c>
      <c r="E204" s="154" t="s">
        <v>10</v>
      </c>
      <c r="F204" s="154" t="s">
        <v>10</v>
      </c>
      <c r="G204" s="154" t="s">
        <v>10</v>
      </c>
      <c r="H204" s="154">
        <v>0</v>
      </c>
    </row>
    <row r="205" ht="38.25" spans="1:8">
      <c r="A205" s="154" t="s">
        <v>399</v>
      </c>
      <c r="B205" s="154" t="s">
        <v>400</v>
      </c>
      <c r="C205" s="154" t="s">
        <v>10</v>
      </c>
      <c r="D205" s="154" t="s">
        <v>10</v>
      </c>
      <c r="E205" s="154" t="s">
        <v>10</v>
      </c>
      <c r="F205" s="154" t="s">
        <v>10</v>
      </c>
      <c r="G205" s="154" t="s">
        <v>10</v>
      </c>
      <c r="H205" s="154">
        <v>0</v>
      </c>
    </row>
    <row r="206" ht="38.25" spans="1:8">
      <c r="A206" s="154" t="s">
        <v>401</v>
      </c>
      <c r="B206" s="154" t="s">
        <v>402</v>
      </c>
      <c r="C206" s="154" t="s">
        <v>10</v>
      </c>
      <c r="D206" s="154" t="s">
        <v>10</v>
      </c>
      <c r="E206" s="154" t="s">
        <v>10</v>
      </c>
      <c r="F206" s="154" t="s">
        <v>10</v>
      </c>
      <c r="G206" s="154" t="s">
        <v>10</v>
      </c>
      <c r="H206" s="154">
        <v>0</v>
      </c>
    </row>
    <row r="207" ht="38.25" spans="1:8">
      <c r="A207" s="154" t="s">
        <v>403</v>
      </c>
      <c r="B207" s="154" t="s">
        <v>404</v>
      </c>
      <c r="C207" s="154" t="s">
        <v>10</v>
      </c>
      <c r="D207" s="154" t="s">
        <v>10</v>
      </c>
      <c r="E207" s="154" t="s">
        <v>10</v>
      </c>
      <c r="F207" s="154" t="s">
        <v>10</v>
      </c>
      <c r="G207" s="154" t="s">
        <v>10</v>
      </c>
      <c r="H207" s="154">
        <v>0</v>
      </c>
    </row>
    <row r="208" ht="38.25" spans="1:8">
      <c r="A208" s="154" t="s">
        <v>405</v>
      </c>
      <c r="B208" s="154" t="s">
        <v>406</v>
      </c>
      <c r="C208" s="154" t="s">
        <v>10</v>
      </c>
      <c r="D208" s="154" t="s">
        <v>10</v>
      </c>
      <c r="E208" s="154" t="s">
        <v>10</v>
      </c>
      <c r="F208" s="154" t="s">
        <v>10</v>
      </c>
      <c r="G208" s="154" t="s">
        <v>10</v>
      </c>
      <c r="H208" s="154">
        <v>0</v>
      </c>
    </row>
    <row r="209" ht="38.25" spans="1:8">
      <c r="A209" s="154" t="s">
        <v>407</v>
      </c>
      <c r="B209" s="154" t="s">
        <v>408</v>
      </c>
      <c r="C209" s="154" t="s">
        <v>10</v>
      </c>
      <c r="D209" s="154" t="s">
        <v>10</v>
      </c>
      <c r="E209" s="154" t="s">
        <v>10</v>
      </c>
      <c r="F209" s="154" t="s">
        <v>10</v>
      </c>
      <c r="G209" s="154" t="s">
        <v>10</v>
      </c>
      <c r="H209" s="154">
        <v>0</v>
      </c>
    </row>
    <row r="210" ht="38.25" spans="1:8">
      <c r="A210" s="154" t="s">
        <v>409</v>
      </c>
      <c r="B210" s="154" t="s">
        <v>410</v>
      </c>
      <c r="C210" s="154" t="s">
        <v>10</v>
      </c>
      <c r="D210" s="154" t="s">
        <v>10</v>
      </c>
      <c r="E210" s="154" t="s">
        <v>10</v>
      </c>
      <c r="F210" s="154" t="s">
        <v>10</v>
      </c>
      <c r="G210" s="154" t="s">
        <v>10</v>
      </c>
      <c r="H210" s="154">
        <v>0</v>
      </c>
    </row>
    <row r="211" ht="38.25" spans="1:8">
      <c r="A211" s="154" t="s">
        <v>411</v>
      </c>
      <c r="B211" s="154" t="s">
        <v>412</v>
      </c>
      <c r="C211" s="154" t="s">
        <v>10</v>
      </c>
      <c r="D211" s="154" t="s">
        <v>10</v>
      </c>
      <c r="E211" s="154" t="s">
        <v>10</v>
      </c>
      <c r="F211" s="154" t="s">
        <v>10</v>
      </c>
      <c r="G211" s="154" t="s">
        <v>10</v>
      </c>
      <c r="H211" s="154">
        <v>0</v>
      </c>
    </row>
    <row r="212" ht="38.25" spans="1:8">
      <c r="A212" s="154" t="s">
        <v>413</v>
      </c>
      <c r="B212" s="154" t="s">
        <v>414</v>
      </c>
      <c r="C212" s="154" t="s">
        <v>25</v>
      </c>
      <c r="D212" s="154" t="s">
        <v>25</v>
      </c>
      <c r="E212" s="154" t="s">
        <v>25</v>
      </c>
      <c r="F212" s="154" t="s">
        <v>10</v>
      </c>
      <c r="G212" s="154" t="s">
        <v>10</v>
      </c>
      <c r="H212" s="154">
        <v>0</v>
      </c>
    </row>
    <row r="213" ht="38.25" spans="1:8">
      <c r="A213" s="154" t="s">
        <v>415</v>
      </c>
      <c r="B213" s="154" t="s">
        <v>416</v>
      </c>
      <c r="C213" s="154" t="s">
        <v>25</v>
      </c>
      <c r="D213" s="154" t="s">
        <v>25</v>
      </c>
      <c r="E213" s="154" t="s">
        <v>25</v>
      </c>
      <c r="F213" s="154" t="s">
        <v>10</v>
      </c>
      <c r="G213" s="154" t="s">
        <v>10</v>
      </c>
      <c r="H213" s="154">
        <v>0</v>
      </c>
    </row>
    <row r="214" ht="38.25" spans="1:8">
      <c r="A214" s="154" t="s">
        <v>417</v>
      </c>
      <c r="B214" s="154" t="s">
        <v>418</v>
      </c>
      <c r="C214" s="154" t="s">
        <v>10</v>
      </c>
      <c r="D214" s="154" t="s">
        <v>10</v>
      </c>
      <c r="E214" s="154" t="s">
        <v>10</v>
      </c>
      <c r="F214" s="154" t="s">
        <v>10</v>
      </c>
      <c r="G214" s="154" t="s">
        <v>10</v>
      </c>
      <c r="H214" s="154">
        <v>0</v>
      </c>
    </row>
    <row r="215" ht="38.25" spans="1:8">
      <c r="A215" s="154" t="s">
        <v>419</v>
      </c>
      <c r="B215" s="154" t="s">
        <v>420</v>
      </c>
      <c r="C215" s="154" t="s">
        <v>10</v>
      </c>
      <c r="D215" s="154" t="s">
        <v>10</v>
      </c>
      <c r="E215" s="154" t="s">
        <v>10</v>
      </c>
      <c r="F215" s="154" t="s">
        <v>10</v>
      </c>
      <c r="G215" s="154" t="s">
        <v>10</v>
      </c>
      <c r="H215" s="154">
        <v>0</v>
      </c>
    </row>
    <row r="216" ht="38.25" spans="1:8">
      <c r="A216" s="154" t="s">
        <v>421</v>
      </c>
      <c r="B216" s="154" t="s">
        <v>422</v>
      </c>
      <c r="C216" s="154" t="s">
        <v>10</v>
      </c>
      <c r="D216" s="154" t="s">
        <v>10</v>
      </c>
      <c r="E216" s="154" t="s">
        <v>10</v>
      </c>
      <c r="F216" s="154" t="s">
        <v>10</v>
      </c>
      <c r="G216" s="154" t="s">
        <v>10</v>
      </c>
      <c r="H216" s="154">
        <v>0</v>
      </c>
    </row>
    <row r="217" ht="38.25" spans="1:8">
      <c r="A217" s="154" t="s">
        <v>423</v>
      </c>
      <c r="B217" s="154" t="s">
        <v>424</v>
      </c>
      <c r="C217" s="154" t="s">
        <v>10</v>
      </c>
      <c r="D217" s="154" t="s">
        <v>10</v>
      </c>
      <c r="E217" s="154" t="s">
        <v>10</v>
      </c>
      <c r="F217" s="154" t="s">
        <v>10</v>
      </c>
      <c r="G217" s="154" t="s">
        <v>10</v>
      </c>
      <c r="H217" s="154">
        <v>0</v>
      </c>
    </row>
    <row r="218" ht="25.5" spans="1:8">
      <c r="A218" s="154" t="s">
        <v>425</v>
      </c>
      <c r="B218" s="154" t="s">
        <v>425</v>
      </c>
      <c r="C218" s="154" t="s">
        <v>24</v>
      </c>
      <c r="D218" s="154" t="s">
        <v>24</v>
      </c>
      <c r="E218" s="154" t="s">
        <v>24</v>
      </c>
      <c r="F218" s="154" t="s">
        <v>10</v>
      </c>
      <c r="G218" s="154" t="s">
        <v>10</v>
      </c>
      <c r="H218" s="154">
        <v>0</v>
      </c>
    </row>
    <row r="219" ht="25.5" spans="1:8">
      <c r="A219" s="154" t="s">
        <v>425</v>
      </c>
      <c r="B219" s="154" t="s">
        <v>425</v>
      </c>
      <c r="C219" s="154" t="s">
        <v>102</v>
      </c>
      <c r="D219" s="154" t="s">
        <v>102</v>
      </c>
      <c r="E219" s="154" t="s">
        <v>102</v>
      </c>
      <c r="F219" s="154" t="s">
        <v>10</v>
      </c>
      <c r="G219" s="154" t="s">
        <v>10</v>
      </c>
      <c r="H219" s="154">
        <v>0</v>
      </c>
    </row>
    <row r="220" ht="25.5" spans="1:8">
      <c r="A220" s="154" t="s">
        <v>426</v>
      </c>
      <c r="B220" s="154" t="s">
        <v>427</v>
      </c>
      <c r="C220" s="154" t="s">
        <v>428</v>
      </c>
      <c r="D220" s="154" t="s">
        <v>428</v>
      </c>
      <c r="E220" s="154" t="s">
        <v>428</v>
      </c>
      <c r="F220" s="154" t="s">
        <v>10</v>
      </c>
      <c r="G220" s="154" t="s">
        <v>10</v>
      </c>
      <c r="H220" s="154">
        <v>0</v>
      </c>
    </row>
    <row r="221" ht="25.5" spans="1:8">
      <c r="A221" s="154" t="s">
        <v>429</v>
      </c>
      <c r="B221" s="154" t="s">
        <v>429</v>
      </c>
      <c r="C221" s="154" t="s">
        <v>25</v>
      </c>
      <c r="D221" s="154" t="s">
        <v>25</v>
      </c>
      <c r="E221" s="154" t="s">
        <v>25</v>
      </c>
      <c r="F221" s="154" t="s">
        <v>10</v>
      </c>
      <c r="G221" s="154" t="s">
        <v>10</v>
      </c>
      <c r="H221" s="154">
        <v>0</v>
      </c>
    </row>
    <row r="222" ht="25.5" spans="1:8">
      <c r="A222" s="154" t="s">
        <v>429</v>
      </c>
      <c r="B222" s="154" t="s">
        <v>429</v>
      </c>
      <c r="C222" s="154" t="s">
        <v>430</v>
      </c>
      <c r="D222" s="154" t="s">
        <v>430</v>
      </c>
      <c r="E222" s="154" t="s">
        <v>430</v>
      </c>
      <c r="F222" s="154" t="s">
        <v>10</v>
      </c>
      <c r="G222" s="154" t="s">
        <v>10</v>
      </c>
      <c r="H222" s="154">
        <v>0</v>
      </c>
    </row>
    <row r="223" ht="25.5" spans="1:8">
      <c r="A223" s="154" t="s">
        <v>431</v>
      </c>
      <c r="B223" s="154" t="s">
        <v>431</v>
      </c>
      <c r="C223" s="154" t="s">
        <v>24</v>
      </c>
      <c r="D223" s="154" t="s">
        <v>24</v>
      </c>
      <c r="E223" s="154" t="s">
        <v>24</v>
      </c>
      <c r="F223" s="154" t="s">
        <v>10</v>
      </c>
      <c r="G223" s="154" t="s">
        <v>10</v>
      </c>
      <c r="H223" s="154">
        <v>0</v>
      </c>
    </row>
    <row r="224" ht="25.5" spans="1:8">
      <c r="A224" s="154" t="s">
        <v>432</v>
      </c>
      <c r="B224" s="154" t="s">
        <v>433</v>
      </c>
      <c r="C224" s="154" t="s">
        <v>10</v>
      </c>
      <c r="D224" s="154" t="s">
        <v>10</v>
      </c>
      <c r="E224" s="154" t="s">
        <v>10</v>
      </c>
      <c r="F224" s="154" t="s">
        <v>10</v>
      </c>
      <c r="G224" s="154" t="s">
        <v>10</v>
      </c>
      <c r="H224" s="154">
        <v>0</v>
      </c>
    </row>
    <row r="225" ht="25.5" spans="1:8">
      <c r="A225" s="154" t="s">
        <v>434</v>
      </c>
      <c r="B225" s="154" t="s">
        <v>435</v>
      </c>
      <c r="C225" s="154" t="s">
        <v>43</v>
      </c>
      <c r="D225" s="154" t="s">
        <v>43</v>
      </c>
      <c r="E225" s="154" t="s">
        <v>43</v>
      </c>
      <c r="F225" s="154" t="s">
        <v>10</v>
      </c>
      <c r="G225" s="154" t="s">
        <v>10</v>
      </c>
      <c r="H225" s="154">
        <v>0</v>
      </c>
    </row>
    <row r="226" ht="25.5" spans="1:8">
      <c r="A226" s="154" t="s">
        <v>436</v>
      </c>
      <c r="B226" s="154" t="s">
        <v>437</v>
      </c>
      <c r="C226" s="154" t="s">
        <v>25</v>
      </c>
      <c r="D226" s="154" t="s">
        <v>25</v>
      </c>
      <c r="E226" s="154" t="s">
        <v>25</v>
      </c>
      <c r="F226" s="154" t="s">
        <v>10</v>
      </c>
      <c r="G226" s="154" t="s">
        <v>10</v>
      </c>
      <c r="H226" s="154">
        <v>0</v>
      </c>
    </row>
    <row r="227" ht="25.5" spans="1:8">
      <c r="A227" s="154" t="s">
        <v>438</v>
      </c>
      <c r="B227" s="154" t="s">
        <v>438</v>
      </c>
      <c r="C227" s="154" t="s">
        <v>439</v>
      </c>
      <c r="D227" s="154" t="s">
        <v>439</v>
      </c>
      <c r="E227" s="154" t="s">
        <v>439</v>
      </c>
      <c r="F227" s="154" t="s">
        <v>10</v>
      </c>
      <c r="G227" s="154" t="s">
        <v>10</v>
      </c>
      <c r="H227" s="154">
        <v>0</v>
      </c>
    </row>
    <row r="228" spans="1:8">
      <c r="A228" s="154" t="s">
        <v>440</v>
      </c>
      <c r="B228" s="154" t="s">
        <v>440</v>
      </c>
      <c r="C228" s="154" t="s">
        <v>10</v>
      </c>
      <c r="D228" s="154" t="s">
        <v>10</v>
      </c>
      <c r="E228" s="154" t="s">
        <v>10</v>
      </c>
      <c r="F228" s="154" t="s">
        <v>10</v>
      </c>
      <c r="G228" s="154" t="s">
        <v>10</v>
      </c>
      <c r="H228" s="154">
        <v>0</v>
      </c>
    </row>
    <row r="229" spans="1:8">
      <c r="A229" s="154" t="s">
        <v>440</v>
      </c>
      <c r="B229" s="154" t="s">
        <v>440</v>
      </c>
      <c r="C229" s="154" t="s">
        <v>441</v>
      </c>
      <c r="D229" s="154" t="s">
        <v>441</v>
      </c>
      <c r="E229" s="154" t="s">
        <v>442</v>
      </c>
      <c r="F229" s="154" t="s">
        <v>25</v>
      </c>
      <c r="G229" s="154" t="s">
        <v>10</v>
      </c>
      <c r="H229" s="154">
        <v>0</v>
      </c>
    </row>
    <row r="230" ht="25.5" spans="1:8">
      <c r="A230" s="154" t="s">
        <v>443</v>
      </c>
      <c r="B230" s="154" t="s">
        <v>444</v>
      </c>
      <c r="C230" s="154" t="s">
        <v>445</v>
      </c>
      <c r="D230" s="154" t="s">
        <v>445</v>
      </c>
      <c r="E230" s="154" t="s">
        <v>445</v>
      </c>
      <c r="F230" s="154" t="s">
        <v>10</v>
      </c>
      <c r="G230" s="154" t="s">
        <v>10</v>
      </c>
      <c r="H230" s="154">
        <v>0</v>
      </c>
    </row>
    <row r="231" ht="25.5" spans="1:8">
      <c r="A231" s="154" t="s">
        <v>443</v>
      </c>
      <c r="B231" s="154" t="s">
        <v>444</v>
      </c>
      <c r="C231" s="154" t="s">
        <v>25</v>
      </c>
      <c r="D231" s="154" t="s">
        <v>25</v>
      </c>
      <c r="E231" s="154" t="s">
        <v>25</v>
      </c>
      <c r="F231" s="154" t="s">
        <v>10</v>
      </c>
      <c r="G231" s="154" t="s">
        <v>10</v>
      </c>
      <c r="H231" s="154">
        <v>0</v>
      </c>
    </row>
    <row r="232" ht="25.5" spans="1:8">
      <c r="A232" s="154" t="s">
        <v>446</v>
      </c>
      <c r="B232" s="154" t="s">
        <v>447</v>
      </c>
      <c r="C232" s="154" t="s">
        <v>165</v>
      </c>
      <c r="D232" s="154" t="s">
        <v>165</v>
      </c>
      <c r="E232" s="154" t="s">
        <v>165</v>
      </c>
      <c r="F232" s="154" t="s">
        <v>10</v>
      </c>
      <c r="G232" s="154" t="s">
        <v>10</v>
      </c>
      <c r="H232" s="154">
        <v>0</v>
      </c>
    </row>
    <row r="233" ht="25.5" spans="1:8">
      <c r="A233" s="154" t="s">
        <v>448</v>
      </c>
      <c r="B233" s="154" t="s">
        <v>448</v>
      </c>
      <c r="C233" s="154" t="s">
        <v>10</v>
      </c>
      <c r="D233" s="154" t="s">
        <v>10</v>
      </c>
      <c r="E233" s="154" t="s">
        <v>10</v>
      </c>
      <c r="F233" s="154" t="s">
        <v>10</v>
      </c>
      <c r="G233" s="154" t="s">
        <v>10</v>
      </c>
      <c r="H233" s="154">
        <v>0</v>
      </c>
    </row>
    <row r="234" ht="25.5" spans="1:8">
      <c r="A234" s="154" t="s">
        <v>449</v>
      </c>
      <c r="B234" s="154" t="s">
        <v>449</v>
      </c>
      <c r="C234" s="154" t="s">
        <v>10</v>
      </c>
      <c r="D234" s="154" t="s">
        <v>10</v>
      </c>
      <c r="E234" s="154" t="s">
        <v>10</v>
      </c>
      <c r="F234" s="154" t="s">
        <v>10</v>
      </c>
      <c r="G234" s="154" t="s">
        <v>10</v>
      </c>
      <c r="H234" s="154">
        <v>0</v>
      </c>
    </row>
    <row r="235" ht="25.5" spans="1:8">
      <c r="A235" s="154" t="s">
        <v>449</v>
      </c>
      <c r="B235" s="154" t="s">
        <v>449</v>
      </c>
      <c r="C235" s="154" t="s">
        <v>10</v>
      </c>
      <c r="D235" s="154" t="s">
        <v>10</v>
      </c>
      <c r="E235" s="154" t="s">
        <v>10</v>
      </c>
      <c r="F235" s="154" t="s">
        <v>10</v>
      </c>
      <c r="G235" s="154" t="s">
        <v>10</v>
      </c>
      <c r="H235" s="154">
        <v>0</v>
      </c>
    </row>
    <row r="236" ht="25.5" spans="1:8">
      <c r="A236" s="154" t="s">
        <v>450</v>
      </c>
      <c r="B236" s="154" t="s">
        <v>451</v>
      </c>
      <c r="C236" s="154" t="s">
        <v>452</v>
      </c>
      <c r="D236" s="154" t="s">
        <v>452</v>
      </c>
      <c r="E236" s="154" t="s">
        <v>452</v>
      </c>
      <c r="F236" s="154" t="s">
        <v>10</v>
      </c>
      <c r="G236" s="154" t="s">
        <v>10</v>
      </c>
      <c r="H236" s="154">
        <v>0</v>
      </c>
    </row>
    <row r="237" spans="1:8">
      <c r="A237" s="154" t="s">
        <v>453</v>
      </c>
      <c r="B237" s="154" t="s">
        <v>453</v>
      </c>
      <c r="C237" s="154" t="s">
        <v>10</v>
      </c>
      <c r="D237" s="154" t="s">
        <v>10</v>
      </c>
      <c r="E237" s="154" t="s">
        <v>10</v>
      </c>
      <c r="F237" s="154" t="s">
        <v>10</v>
      </c>
      <c r="G237" s="154" t="s">
        <v>10</v>
      </c>
      <c r="H237" s="154">
        <v>0</v>
      </c>
    </row>
    <row r="238" ht="25.5" spans="1:8">
      <c r="A238" s="154" t="s">
        <v>454</v>
      </c>
      <c r="B238" s="154" t="s">
        <v>454</v>
      </c>
      <c r="C238" s="154" t="s">
        <v>58</v>
      </c>
      <c r="D238" s="154" t="s">
        <v>58</v>
      </c>
      <c r="E238" s="154" t="s">
        <v>58</v>
      </c>
      <c r="F238" s="154" t="s">
        <v>10</v>
      </c>
      <c r="G238" s="154" t="s">
        <v>10</v>
      </c>
      <c r="H238" s="154">
        <v>0</v>
      </c>
    </row>
    <row r="239" ht="25.5" spans="1:8">
      <c r="A239" s="154" t="s">
        <v>455</v>
      </c>
      <c r="B239" s="154" t="s">
        <v>455</v>
      </c>
      <c r="C239" s="154" t="s">
        <v>10</v>
      </c>
      <c r="D239" s="154" t="s">
        <v>10</v>
      </c>
      <c r="E239" s="154" t="s">
        <v>10</v>
      </c>
      <c r="F239" s="154" t="s">
        <v>10</v>
      </c>
      <c r="G239" s="154" t="s">
        <v>10</v>
      </c>
      <c r="H239" s="154">
        <v>0</v>
      </c>
    </row>
    <row r="240" spans="1:8">
      <c r="A240" s="154" t="s">
        <v>456</v>
      </c>
      <c r="B240" s="154" t="s">
        <v>456</v>
      </c>
      <c r="C240" s="154" t="s">
        <v>181</v>
      </c>
      <c r="D240" s="154" t="s">
        <v>181</v>
      </c>
      <c r="E240" s="154" t="s">
        <v>181</v>
      </c>
      <c r="F240" s="154" t="s">
        <v>10</v>
      </c>
      <c r="G240" s="154" t="s">
        <v>10</v>
      </c>
      <c r="H240" s="154">
        <v>0</v>
      </c>
    </row>
    <row r="241" ht="25.5" spans="1:8">
      <c r="A241" s="154" t="s">
        <v>457</v>
      </c>
      <c r="B241" s="154" t="s">
        <v>457</v>
      </c>
      <c r="C241" s="154" t="s">
        <v>25</v>
      </c>
      <c r="D241" s="154" t="s">
        <v>25</v>
      </c>
      <c r="E241" s="154" t="s">
        <v>25</v>
      </c>
      <c r="F241" s="154" t="s">
        <v>10</v>
      </c>
      <c r="G241" s="154" t="s">
        <v>10</v>
      </c>
      <c r="H241" s="154">
        <v>0</v>
      </c>
    </row>
    <row r="242" ht="25.5" spans="1:8">
      <c r="A242" s="154" t="s">
        <v>457</v>
      </c>
      <c r="B242" s="154" t="s">
        <v>457</v>
      </c>
      <c r="C242" s="154" t="s">
        <v>10</v>
      </c>
      <c r="D242" s="154" t="s">
        <v>10</v>
      </c>
      <c r="E242" s="154" t="s">
        <v>10</v>
      </c>
      <c r="F242" s="154" t="s">
        <v>10</v>
      </c>
      <c r="G242" s="154" t="s">
        <v>10</v>
      </c>
      <c r="H242" s="154">
        <v>0</v>
      </c>
    </row>
    <row r="243" spans="1:8">
      <c r="A243" s="154" t="s">
        <v>458</v>
      </c>
      <c r="B243" s="154" t="s">
        <v>458</v>
      </c>
      <c r="C243" s="154" t="s">
        <v>25</v>
      </c>
      <c r="D243" s="154" t="s">
        <v>25</v>
      </c>
      <c r="E243" s="154" t="s">
        <v>25</v>
      </c>
      <c r="F243" s="154" t="s">
        <v>10</v>
      </c>
      <c r="G243" s="154" t="s">
        <v>10</v>
      </c>
      <c r="H243" s="154">
        <v>0</v>
      </c>
    </row>
    <row r="244" spans="1:8">
      <c r="A244" s="154" t="s">
        <v>458</v>
      </c>
      <c r="B244" s="154" t="s">
        <v>458</v>
      </c>
      <c r="C244" s="154" t="s">
        <v>25</v>
      </c>
      <c r="D244" s="154" t="s">
        <v>25</v>
      </c>
      <c r="E244" s="154" t="s">
        <v>10</v>
      </c>
      <c r="F244" s="154" t="s">
        <v>25</v>
      </c>
      <c r="G244" s="154" t="s">
        <v>10</v>
      </c>
      <c r="H244" s="154">
        <v>0</v>
      </c>
    </row>
    <row r="245" ht="25.5" spans="1:8">
      <c r="A245" s="154" t="s">
        <v>459</v>
      </c>
      <c r="B245" s="154" t="s">
        <v>459</v>
      </c>
      <c r="C245" s="154" t="s">
        <v>460</v>
      </c>
      <c r="D245" s="154" t="s">
        <v>460</v>
      </c>
      <c r="E245" s="154" t="s">
        <v>460</v>
      </c>
      <c r="F245" s="154" t="s">
        <v>10</v>
      </c>
      <c r="G245" s="154" t="s">
        <v>10</v>
      </c>
      <c r="H245" s="154">
        <v>0</v>
      </c>
    </row>
    <row r="246" ht="25.5" spans="1:8">
      <c r="A246" s="154" t="s">
        <v>461</v>
      </c>
      <c r="B246" s="154" t="s">
        <v>462</v>
      </c>
      <c r="C246" s="154" t="s">
        <v>463</v>
      </c>
      <c r="D246" s="154" t="s">
        <v>463</v>
      </c>
      <c r="E246" s="154" t="s">
        <v>463</v>
      </c>
      <c r="F246" s="154" t="s">
        <v>10</v>
      </c>
      <c r="G246" s="154" t="s">
        <v>10</v>
      </c>
      <c r="H246" s="154">
        <v>0</v>
      </c>
    </row>
    <row r="247" ht="25.5" spans="1:8">
      <c r="A247" s="154" t="s">
        <v>464</v>
      </c>
      <c r="B247" s="154" t="s">
        <v>465</v>
      </c>
      <c r="C247" s="154" t="s">
        <v>40</v>
      </c>
      <c r="D247" s="154" t="s">
        <v>40</v>
      </c>
      <c r="E247" s="154" t="s">
        <v>40</v>
      </c>
      <c r="F247" s="154" t="s">
        <v>10</v>
      </c>
      <c r="G247" s="154" t="s">
        <v>10</v>
      </c>
      <c r="H247" s="154">
        <v>0</v>
      </c>
    </row>
    <row r="248" ht="38.25" spans="1:8">
      <c r="A248" s="154" t="s">
        <v>466</v>
      </c>
      <c r="B248" s="154" t="s">
        <v>467</v>
      </c>
      <c r="C248" s="154" t="s">
        <v>10</v>
      </c>
      <c r="D248" s="154" t="s">
        <v>10</v>
      </c>
      <c r="E248" s="154" t="s">
        <v>10</v>
      </c>
      <c r="F248" s="154" t="s">
        <v>10</v>
      </c>
      <c r="G248" s="154" t="s">
        <v>10</v>
      </c>
      <c r="H248" s="154">
        <v>0</v>
      </c>
    </row>
    <row r="249" ht="38.25" spans="1:8">
      <c r="A249" s="154" t="s">
        <v>468</v>
      </c>
      <c r="B249" s="154" t="s">
        <v>469</v>
      </c>
      <c r="C249" s="154" t="s">
        <v>10</v>
      </c>
      <c r="D249" s="154" t="s">
        <v>10</v>
      </c>
      <c r="E249" s="154" t="s">
        <v>10</v>
      </c>
      <c r="F249" s="154" t="s">
        <v>10</v>
      </c>
      <c r="G249" s="154" t="s">
        <v>10</v>
      </c>
      <c r="H249" s="154">
        <v>0</v>
      </c>
    </row>
    <row r="250" ht="38.25" spans="1:8">
      <c r="A250" s="154" t="s">
        <v>470</v>
      </c>
      <c r="B250" s="154" t="s">
        <v>471</v>
      </c>
      <c r="C250" s="154" t="s">
        <v>10</v>
      </c>
      <c r="D250" s="154" t="s">
        <v>10</v>
      </c>
      <c r="E250" s="154" t="s">
        <v>10</v>
      </c>
      <c r="F250" s="154" t="s">
        <v>10</v>
      </c>
      <c r="G250" s="154" t="s">
        <v>10</v>
      </c>
      <c r="H250" s="154">
        <v>0</v>
      </c>
    </row>
    <row r="251" ht="51" spans="1:8">
      <c r="A251" s="154" t="s">
        <v>472</v>
      </c>
      <c r="B251" s="154" t="s">
        <v>473</v>
      </c>
      <c r="C251" s="154" t="s">
        <v>10</v>
      </c>
      <c r="D251" s="154" t="s">
        <v>10</v>
      </c>
      <c r="E251" s="154" t="s">
        <v>10</v>
      </c>
      <c r="F251" s="154" t="s">
        <v>10</v>
      </c>
      <c r="G251" s="154" t="s">
        <v>10</v>
      </c>
      <c r="H251" s="154">
        <v>0</v>
      </c>
    </row>
    <row r="252" ht="25.5" spans="1:8">
      <c r="A252" s="154" t="s">
        <v>474</v>
      </c>
      <c r="B252" s="154" t="s">
        <v>474</v>
      </c>
      <c r="C252" s="154" t="s">
        <v>452</v>
      </c>
      <c r="D252" s="154" t="s">
        <v>100</v>
      </c>
      <c r="E252" s="154" t="s">
        <v>100</v>
      </c>
      <c r="F252" s="154" t="s">
        <v>10</v>
      </c>
      <c r="G252" s="154" t="s">
        <v>14</v>
      </c>
      <c r="H252" s="154">
        <v>0</v>
      </c>
    </row>
    <row r="253" ht="51" spans="1:8">
      <c r="A253" s="154" t="s">
        <v>475</v>
      </c>
      <c r="B253" s="154" t="s">
        <v>476</v>
      </c>
      <c r="C253" s="154" t="s">
        <v>477</v>
      </c>
      <c r="D253" s="154" t="s">
        <v>477</v>
      </c>
      <c r="E253" s="154" t="s">
        <v>146</v>
      </c>
      <c r="F253" s="154" t="s">
        <v>25</v>
      </c>
      <c r="G253" s="154" t="s">
        <v>10</v>
      </c>
      <c r="H253" s="154">
        <v>0</v>
      </c>
    </row>
    <row r="254" ht="51" spans="1:8">
      <c r="A254" s="154" t="s">
        <v>478</v>
      </c>
      <c r="B254" s="154" t="s">
        <v>479</v>
      </c>
      <c r="C254" s="154" t="s">
        <v>480</v>
      </c>
      <c r="D254" s="154" t="s">
        <v>481</v>
      </c>
      <c r="E254" s="154" t="s">
        <v>481</v>
      </c>
      <c r="F254" s="154" t="s">
        <v>10</v>
      </c>
      <c r="G254" s="154" t="s">
        <v>14</v>
      </c>
      <c r="H254" s="154">
        <v>0</v>
      </c>
    </row>
    <row r="255" ht="25.5" spans="1:8">
      <c r="A255" s="154" t="s">
        <v>482</v>
      </c>
      <c r="B255" s="154" t="s">
        <v>482</v>
      </c>
      <c r="C255" s="154" t="s">
        <v>483</v>
      </c>
      <c r="D255" s="154" t="s">
        <v>33</v>
      </c>
      <c r="E255" s="154" t="s">
        <v>33</v>
      </c>
      <c r="F255" s="154" t="s">
        <v>10</v>
      </c>
      <c r="G255" s="154" t="s">
        <v>69</v>
      </c>
      <c r="H255" s="154">
        <v>0</v>
      </c>
    </row>
    <row r="256" ht="25.5" spans="1:8">
      <c r="A256" s="154" t="s">
        <v>484</v>
      </c>
      <c r="B256" s="154" t="s">
        <v>484</v>
      </c>
      <c r="C256" s="154" t="s">
        <v>97</v>
      </c>
      <c r="D256" s="154" t="s">
        <v>10</v>
      </c>
      <c r="E256" s="154" t="s">
        <v>10</v>
      </c>
      <c r="F256" s="154" t="s">
        <v>10</v>
      </c>
      <c r="G256" s="154" t="s">
        <v>97</v>
      </c>
      <c r="H256" s="154">
        <v>0</v>
      </c>
    </row>
    <row r="257" ht="25.5" spans="1:8">
      <c r="A257" s="154" t="s">
        <v>485</v>
      </c>
      <c r="B257" s="154" t="s">
        <v>485</v>
      </c>
      <c r="C257" s="154" t="s">
        <v>60</v>
      </c>
      <c r="D257" s="154" t="s">
        <v>10</v>
      </c>
      <c r="E257" s="154" t="s">
        <v>10</v>
      </c>
      <c r="F257" s="154" t="s">
        <v>10</v>
      </c>
      <c r="G257" s="154" t="s">
        <v>60</v>
      </c>
      <c r="H257" s="154">
        <v>0</v>
      </c>
    </row>
    <row r="258" ht="25.5" spans="1:8">
      <c r="A258" s="154" t="s">
        <v>486</v>
      </c>
      <c r="B258" s="154" t="s">
        <v>487</v>
      </c>
      <c r="C258" s="154" t="s">
        <v>97</v>
      </c>
      <c r="D258" s="154" t="s">
        <v>10</v>
      </c>
      <c r="E258" s="154" t="s">
        <v>10</v>
      </c>
      <c r="F258" s="154" t="s">
        <v>10</v>
      </c>
      <c r="G258" s="154" t="s">
        <v>97</v>
      </c>
      <c r="H258" s="154">
        <v>0</v>
      </c>
    </row>
    <row r="259" ht="25.5" spans="1:8">
      <c r="A259" s="154" t="s">
        <v>488</v>
      </c>
      <c r="B259" s="154" t="s">
        <v>489</v>
      </c>
      <c r="C259" s="154" t="s">
        <v>97</v>
      </c>
      <c r="D259" s="154" t="s">
        <v>10</v>
      </c>
      <c r="E259" s="154" t="s">
        <v>10</v>
      </c>
      <c r="F259" s="154" t="s">
        <v>10</v>
      </c>
      <c r="G259" s="154" t="s">
        <v>97</v>
      </c>
      <c r="H259" s="154">
        <v>0</v>
      </c>
    </row>
    <row r="260" ht="25.5" spans="1:8">
      <c r="A260" s="154" t="s">
        <v>490</v>
      </c>
      <c r="B260" s="154" t="s">
        <v>490</v>
      </c>
      <c r="C260" s="154" t="s">
        <v>25</v>
      </c>
      <c r="D260" s="154" t="s">
        <v>25</v>
      </c>
      <c r="E260" s="154" t="s">
        <v>25</v>
      </c>
      <c r="F260" s="154" t="s">
        <v>10</v>
      </c>
      <c r="G260" s="154" t="s">
        <v>10</v>
      </c>
      <c r="H260" s="154">
        <v>0</v>
      </c>
    </row>
    <row r="261" ht="25.5" spans="1:8">
      <c r="A261" s="154" t="s">
        <v>490</v>
      </c>
      <c r="B261" s="154" t="s">
        <v>490</v>
      </c>
      <c r="C261" s="154" t="s">
        <v>491</v>
      </c>
      <c r="D261" s="154" t="s">
        <v>34</v>
      </c>
      <c r="E261" s="154" t="s">
        <v>34</v>
      </c>
      <c r="F261" s="154" t="s">
        <v>10</v>
      </c>
      <c r="G261" s="154" t="s">
        <v>492</v>
      </c>
      <c r="H261" s="154">
        <v>0</v>
      </c>
    </row>
    <row r="262" ht="25.5" spans="1:8">
      <c r="A262" s="154" t="s">
        <v>493</v>
      </c>
      <c r="B262" s="154" t="s">
        <v>493</v>
      </c>
      <c r="C262" s="154" t="s">
        <v>21</v>
      </c>
      <c r="D262" s="154" t="s">
        <v>21</v>
      </c>
      <c r="E262" s="154" t="s">
        <v>21</v>
      </c>
      <c r="F262" s="154" t="s">
        <v>10</v>
      </c>
      <c r="G262" s="154" t="s">
        <v>10</v>
      </c>
      <c r="H262" s="154">
        <v>0</v>
      </c>
    </row>
    <row r="263" ht="25.5" spans="1:8">
      <c r="A263" s="154" t="s">
        <v>493</v>
      </c>
      <c r="B263" s="154" t="s">
        <v>493</v>
      </c>
      <c r="C263" s="154" t="s">
        <v>494</v>
      </c>
      <c r="D263" s="154" t="s">
        <v>495</v>
      </c>
      <c r="E263" s="154" t="s">
        <v>495</v>
      </c>
      <c r="F263" s="154" t="s">
        <v>10</v>
      </c>
      <c r="G263" s="154" t="s">
        <v>496</v>
      </c>
      <c r="H263" s="154">
        <v>0</v>
      </c>
    </row>
    <row r="264" ht="25.5" spans="1:8">
      <c r="A264" s="154" t="s">
        <v>497</v>
      </c>
      <c r="B264" s="154" t="s">
        <v>497</v>
      </c>
      <c r="C264" s="154" t="s">
        <v>146</v>
      </c>
      <c r="D264" s="154" t="s">
        <v>146</v>
      </c>
      <c r="E264" s="154" t="s">
        <v>498</v>
      </c>
      <c r="F264" s="154" t="s">
        <v>25</v>
      </c>
      <c r="G264" s="154" t="s">
        <v>10</v>
      </c>
      <c r="H264" s="154">
        <v>0</v>
      </c>
    </row>
    <row r="265" ht="25.5" spans="1:8">
      <c r="A265" s="154" t="s">
        <v>499</v>
      </c>
      <c r="B265" s="154" t="s">
        <v>499</v>
      </c>
      <c r="C265" s="154" t="s">
        <v>10</v>
      </c>
      <c r="D265" s="154" t="s">
        <v>10</v>
      </c>
      <c r="E265" s="154" t="s">
        <v>10</v>
      </c>
      <c r="F265" s="154" t="s">
        <v>10</v>
      </c>
      <c r="G265" s="154" t="s">
        <v>10</v>
      </c>
      <c r="H265" s="154">
        <v>0</v>
      </c>
    </row>
    <row r="266" ht="25.5" spans="1:8">
      <c r="A266" s="154" t="s">
        <v>499</v>
      </c>
      <c r="B266" s="154" t="s">
        <v>499</v>
      </c>
      <c r="C266" s="154" t="s">
        <v>500</v>
      </c>
      <c r="D266" s="154" t="s">
        <v>500</v>
      </c>
      <c r="E266" s="154" t="s">
        <v>116</v>
      </c>
      <c r="F266" s="154" t="s">
        <v>28</v>
      </c>
      <c r="G266" s="154" t="s">
        <v>10</v>
      </c>
      <c r="H266" s="154">
        <v>0</v>
      </c>
    </row>
    <row r="267" ht="25.5" spans="1:8">
      <c r="A267" s="154" t="s">
        <v>501</v>
      </c>
      <c r="B267" s="154" t="s">
        <v>501</v>
      </c>
      <c r="C267" s="154" t="s">
        <v>10</v>
      </c>
      <c r="D267" s="154" t="s">
        <v>10</v>
      </c>
      <c r="E267" s="154" t="s">
        <v>10</v>
      </c>
      <c r="F267" s="154" t="s">
        <v>10</v>
      </c>
      <c r="G267" s="154" t="s">
        <v>10</v>
      </c>
      <c r="H267" s="154">
        <v>0</v>
      </c>
    </row>
    <row r="268" ht="25.5" spans="1:8">
      <c r="A268" s="154" t="s">
        <v>502</v>
      </c>
      <c r="B268" s="154" t="s">
        <v>502</v>
      </c>
      <c r="C268" s="154" t="s">
        <v>10</v>
      </c>
      <c r="D268" s="154" t="s">
        <v>10</v>
      </c>
      <c r="E268" s="154" t="s">
        <v>10</v>
      </c>
      <c r="F268" s="154" t="s">
        <v>10</v>
      </c>
      <c r="G268" s="154" t="s">
        <v>10</v>
      </c>
      <c r="H268" s="154">
        <v>0</v>
      </c>
    </row>
    <row r="269" ht="25.5" spans="1:8">
      <c r="A269" s="154" t="s">
        <v>502</v>
      </c>
      <c r="B269" s="154" t="s">
        <v>502</v>
      </c>
      <c r="C269" s="154" t="s">
        <v>114</v>
      </c>
      <c r="D269" s="154" t="s">
        <v>10</v>
      </c>
      <c r="E269" s="154" t="s">
        <v>10</v>
      </c>
      <c r="F269" s="154" t="s">
        <v>10</v>
      </c>
      <c r="G269" s="154" t="s">
        <v>114</v>
      </c>
      <c r="H269" s="154">
        <v>0</v>
      </c>
    </row>
    <row r="270" ht="25.5" spans="1:8">
      <c r="A270" s="154" t="s">
        <v>503</v>
      </c>
      <c r="B270" s="154" t="s">
        <v>503</v>
      </c>
      <c r="C270" s="154" t="s">
        <v>10</v>
      </c>
      <c r="D270" s="154" t="s">
        <v>10</v>
      </c>
      <c r="E270" s="154" t="s">
        <v>10</v>
      </c>
      <c r="F270" s="154" t="s">
        <v>10</v>
      </c>
      <c r="G270" s="154" t="s">
        <v>10</v>
      </c>
      <c r="H270" s="154">
        <v>0</v>
      </c>
    </row>
    <row r="271" ht="25.5" spans="1:8">
      <c r="A271" s="154" t="s">
        <v>504</v>
      </c>
      <c r="B271" s="154" t="s">
        <v>504</v>
      </c>
      <c r="C271" s="154" t="s">
        <v>24</v>
      </c>
      <c r="D271" s="154" t="s">
        <v>24</v>
      </c>
      <c r="E271" s="154" t="s">
        <v>24</v>
      </c>
      <c r="F271" s="154" t="s">
        <v>10</v>
      </c>
      <c r="G271" s="154" t="s">
        <v>10</v>
      </c>
      <c r="H271" s="154">
        <v>0</v>
      </c>
    </row>
    <row r="272" ht="25.5" spans="1:8">
      <c r="A272" s="154" t="s">
        <v>505</v>
      </c>
      <c r="B272" s="154" t="s">
        <v>505</v>
      </c>
      <c r="C272" s="154" t="s">
        <v>165</v>
      </c>
      <c r="D272" s="154" t="s">
        <v>165</v>
      </c>
      <c r="E272" s="154" t="s">
        <v>165</v>
      </c>
      <c r="F272" s="154" t="s">
        <v>10</v>
      </c>
      <c r="G272" s="154" t="s">
        <v>10</v>
      </c>
      <c r="H272" s="154">
        <v>0</v>
      </c>
    </row>
    <row r="273" ht="25.5" spans="1:8">
      <c r="A273" s="154" t="s">
        <v>506</v>
      </c>
      <c r="B273" s="154" t="s">
        <v>507</v>
      </c>
      <c r="C273" s="154" t="s">
        <v>25</v>
      </c>
      <c r="D273" s="154" t="s">
        <v>25</v>
      </c>
      <c r="E273" s="154" t="s">
        <v>25</v>
      </c>
      <c r="F273" s="154" t="s">
        <v>10</v>
      </c>
      <c r="G273" s="154" t="s">
        <v>10</v>
      </c>
      <c r="H273" s="154">
        <v>0</v>
      </c>
    </row>
    <row r="274" ht="25.5" spans="1:8">
      <c r="A274" s="154" t="s">
        <v>506</v>
      </c>
      <c r="B274" s="154" t="s">
        <v>507</v>
      </c>
      <c r="C274" s="154" t="s">
        <v>88</v>
      </c>
      <c r="D274" s="154" t="s">
        <v>153</v>
      </c>
      <c r="E274" s="154" t="s">
        <v>153</v>
      </c>
      <c r="F274" s="154" t="s">
        <v>10</v>
      </c>
      <c r="G274" s="154" t="s">
        <v>9</v>
      </c>
      <c r="H274" s="154">
        <v>0</v>
      </c>
    </row>
    <row r="275" ht="25.5" spans="1:8">
      <c r="A275" s="154" t="s">
        <v>508</v>
      </c>
      <c r="B275" s="154" t="s">
        <v>509</v>
      </c>
      <c r="C275" s="154" t="s">
        <v>510</v>
      </c>
      <c r="D275" s="154" t="s">
        <v>510</v>
      </c>
      <c r="E275" s="154" t="s">
        <v>510</v>
      </c>
      <c r="F275" s="154" t="s">
        <v>10</v>
      </c>
      <c r="G275" s="154" t="s">
        <v>10</v>
      </c>
      <c r="H275" s="154">
        <v>0</v>
      </c>
    </row>
    <row r="276" ht="25.5" spans="1:8">
      <c r="A276" s="154" t="s">
        <v>511</v>
      </c>
      <c r="B276" s="154" t="s">
        <v>511</v>
      </c>
      <c r="C276" s="154" t="s">
        <v>512</v>
      </c>
      <c r="D276" s="154" t="s">
        <v>513</v>
      </c>
      <c r="E276" s="154" t="s">
        <v>513</v>
      </c>
      <c r="F276" s="154" t="s">
        <v>10</v>
      </c>
      <c r="G276" s="154" t="s">
        <v>496</v>
      </c>
      <c r="H276" s="154">
        <v>0</v>
      </c>
    </row>
    <row r="277" ht="25.5" spans="1:8">
      <c r="A277" s="154" t="s">
        <v>514</v>
      </c>
      <c r="B277" s="154" t="s">
        <v>514</v>
      </c>
      <c r="C277" s="154" t="s">
        <v>25</v>
      </c>
      <c r="D277" s="154" t="s">
        <v>25</v>
      </c>
      <c r="E277" s="154" t="s">
        <v>25</v>
      </c>
      <c r="F277" s="154" t="s">
        <v>10</v>
      </c>
      <c r="G277" s="154" t="s">
        <v>10</v>
      </c>
      <c r="H277" s="154">
        <v>0</v>
      </c>
    </row>
    <row r="278" ht="25.5" spans="1:8">
      <c r="A278" s="154" t="s">
        <v>514</v>
      </c>
      <c r="B278" s="154" t="s">
        <v>514</v>
      </c>
      <c r="C278" s="154" t="s">
        <v>515</v>
      </c>
      <c r="D278" s="154" t="s">
        <v>516</v>
      </c>
      <c r="E278" s="154" t="s">
        <v>517</v>
      </c>
      <c r="F278" s="154" t="s">
        <v>24</v>
      </c>
      <c r="G278" s="154" t="s">
        <v>34</v>
      </c>
      <c r="H278" s="154">
        <v>0</v>
      </c>
    </row>
    <row r="279" ht="25.5" spans="1:8">
      <c r="A279" s="154" t="s">
        <v>518</v>
      </c>
      <c r="B279" s="154" t="s">
        <v>518</v>
      </c>
      <c r="C279" s="154" t="s">
        <v>517</v>
      </c>
      <c r="D279" s="154" t="s">
        <v>517</v>
      </c>
      <c r="E279" s="154" t="s">
        <v>517</v>
      </c>
      <c r="F279" s="154" t="s">
        <v>10</v>
      </c>
      <c r="G279" s="154" t="s">
        <v>10</v>
      </c>
      <c r="H279" s="154">
        <v>0</v>
      </c>
    </row>
    <row r="280" ht="25.5" spans="1:8">
      <c r="A280" s="154" t="s">
        <v>519</v>
      </c>
      <c r="B280" s="154" t="s">
        <v>519</v>
      </c>
      <c r="C280" s="154" t="s">
        <v>32</v>
      </c>
      <c r="D280" s="154" t="s">
        <v>24</v>
      </c>
      <c r="E280" s="154" t="s">
        <v>10</v>
      </c>
      <c r="F280" s="154" t="s">
        <v>24</v>
      </c>
      <c r="G280" s="154" t="s">
        <v>114</v>
      </c>
      <c r="H280" s="154">
        <v>0</v>
      </c>
    </row>
    <row r="281" ht="25.5" spans="1:8">
      <c r="A281" s="154" t="s">
        <v>520</v>
      </c>
      <c r="B281" s="154" t="s">
        <v>520</v>
      </c>
      <c r="C281" s="154" t="s">
        <v>25</v>
      </c>
      <c r="D281" s="154" t="s">
        <v>25</v>
      </c>
      <c r="E281" s="154" t="s">
        <v>25</v>
      </c>
      <c r="F281" s="154" t="s">
        <v>10</v>
      </c>
      <c r="G281" s="154" t="s">
        <v>10</v>
      </c>
      <c r="H281" s="154">
        <v>0</v>
      </c>
    </row>
    <row r="282" ht="25.5" spans="1:8">
      <c r="A282" s="154" t="s">
        <v>520</v>
      </c>
      <c r="B282" s="154" t="s">
        <v>520</v>
      </c>
      <c r="C282" s="154" t="s">
        <v>33</v>
      </c>
      <c r="D282" s="154" t="s">
        <v>33</v>
      </c>
      <c r="E282" s="154" t="s">
        <v>106</v>
      </c>
      <c r="F282" s="154" t="s">
        <v>21</v>
      </c>
      <c r="G282" s="154" t="s">
        <v>10</v>
      </c>
      <c r="H282" s="154">
        <v>0</v>
      </c>
    </row>
    <row r="283" ht="25.5" spans="1:8">
      <c r="A283" s="154" t="s">
        <v>521</v>
      </c>
      <c r="B283" s="154" t="s">
        <v>521</v>
      </c>
      <c r="C283" s="154" t="s">
        <v>43</v>
      </c>
      <c r="D283" s="154" t="s">
        <v>10</v>
      </c>
      <c r="E283" s="154" t="s">
        <v>10</v>
      </c>
      <c r="F283" s="154" t="s">
        <v>10</v>
      </c>
      <c r="G283" s="154" t="s">
        <v>43</v>
      </c>
      <c r="H283" s="154">
        <v>0</v>
      </c>
    </row>
    <row r="284" ht="25.5" spans="1:8">
      <c r="A284" s="154" t="s">
        <v>522</v>
      </c>
      <c r="B284" s="154" t="s">
        <v>522</v>
      </c>
      <c r="C284" s="154" t="s">
        <v>9</v>
      </c>
      <c r="D284" s="154" t="s">
        <v>10</v>
      </c>
      <c r="E284" s="154" t="s">
        <v>10</v>
      </c>
      <c r="F284" s="154" t="s">
        <v>10</v>
      </c>
      <c r="G284" s="154" t="s">
        <v>9</v>
      </c>
      <c r="H284" s="154">
        <v>0</v>
      </c>
    </row>
    <row r="285" ht="25.5" spans="1:8">
      <c r="A285" s="154" t="s">
        <v>523</v>
      </c>
      <c r="B285" s="154" t="s">
        <v>523</v>
      </c>
      <c r="C285" s="154" t="s">
        <v>9</v>
      </c>
      <c r="D285" s="154" t="s">
        <v>10</v>
      </c>
      <c r="E285" s="154" t="s">
        <v>10</v>
      </c>
      <c r="F285" s="154" t="s">
        <v>10</v>
      </c>
      <c r="G285" s="154" t="s">
        <v>9</v>
      </c>
      <c r="H285" s="154">
        <v>0</v>
      </c>
    </row>
    <row r="286" ht="25.5" spans="1:8">
      <c r="A286" s="154" t="s">
        <v>524</v>
      </c>
      <c r="B286" s="154" t="s">
        <v>524</v>
      </c>
      <c r="C286" s="154" t="s">
        <v>43</v>
      </c>
      <c r="D286" s="154" t="s">
        <v>10</v>
      </c>
      <c r="E286" s="154" t="s">
        <v>10</v>
      </c>
      <c r="F286" s="154" t="s">
        <v>10</v>
      </c>
      <c r="G286" s="154" t="s">
        <v>43</v>
      </c>
      <c r="H286" s="154">
        <v>0</v>
      </c>
    </row>
    <row r="287" ht="25.5" spans="1:8">
      <c r="A287" s="154" t="s">
        <v>525</v>
      </c>
      <c r="B287" s="154" t="s">
        <v>525</v>
      </c>
      <c r="C287" s="154" t="s">
        <v>29</v>
      </c>
      <c r="D287" s="154" t="s">
        <v>10</v>
      </c>
      <c r="E287" s="154" t="s">
        <v>10</v>
      </c>
      <c r="F287" s="154" t="s">
        <v>10</v>
      </c>
      <c r="G287" s="154" t="s">
        <v>29</v>
      </c>
      <c r="H287" s="154">
        <v>0</v>
      </c>
    </row>
    <row r="288" ht="25.5" spans="1:8">
      <c r="A288" s="154" t="s">
        <v>526</v>
      </c>
      <c r="B288" s="154" t="s">
        <v>526</v>
      </c>
      <c r="C288" s="154" t="s">
        <v>512</v>
      </c>
      <c r="D288" s="154" t="s">
        <v>428</v>
      </c>
      <c r="E288" s="154" t="s">
        <v>428</v>
      </c>
      <c r="F288" s="154" t="s">
        <v>10</v>
      </c>
      <c r="G288" s="154" t="s">
        <v>29</v>
      </c>
      <c r="H288" s="154">
        <v>0</v>
      </c>
    </row>
    <row r="289" ht="25.5" spans="1:8">
      <c r="A289" s="154" t="s">
        <v>527</v>
      </c>
      <c r="B289" s="154" t="s">
        <v>528</v>
      </c>
      <c r="C289" s="154" t="s">
        <v>10</v>
      </c>
      <c r="D289" s="154" t="s">
        <v>10</v>
      </c>
      <c r="E289" s="154" t="s">
        <v>10</v>
      </c>
      <c r="F289" s="154" t="s">
        <v>10</v>
      </c>
      <c r="G289" s="154" t="s">
        <v>10</v>
      </c>
      <c r="H289" s="154">
        <v>0</v>
      </c>
    </row>
    <row r="290" ht="25.5" spans="1:8">
      <c r="A290" s="154" t="s">
        <v>527</v>
      </c>
      <c r="B290" s="154" t="s">
        <v>528</v>
      </c>
      <c r="C290" s="154" t="s">
        <v>529</v>
      </c>
      <c r="D290" s="154" t="s">
        <v>529</v>
      </c>
      <c r="E290" s="154" t="s">
        <v>529</v>
      </c>
      <c r="F290" s="154" t="s">
        <v>10</v>
      </c>
      <c r="G290" s="154" t="s">
        <v>10</v>
      </c>
      <c r="H290" s="154">
        <v>0</v>
      </c>
    </row>
    <row r="291" ht="25.5" spans="1:8">
      <c r="A291" s="154" t="s">
        <v>530</v>
      </c>
      <c r="B291" s="154" t="s">
        <v>531</v>
      </c>
      <c r="C291" s="154" t="s">
        <v>10</v>
      </c>
      <c r="D291" s="154" t="s">
        <v>10</v>
      </c>
      <c r="E291" s="154" t="s">
        <v>10</v>
      </c>
      <c r="F291" s="154" t="s">
        <v>10</v>
      </c>
      <c r="G291" s="154" t="s">
        <v>10</v>
      </c>
      <c r="H291" s="154">
        <v>0</v>
      </c>
    </row>
    <row r="292" ht="25.5" spans="1:8">
      <c r="A292" s="154" t="s">
        <v>532</v>
      </c>
      <c r="B292" s="154" t="s">
        <v>533</v>
      </c>
      <c r="C292" s="154" t="s">
        <v>25</v>
      </c>
      <c r="D292" s="154" t="s">
        <v>25</v>
      </c>
      <c r="E292" s="154" t="s">
        <v>25</v>
      </c>
      <c r="F292" s="154" t="s">
        <v>10</v>
      </c>
      <c r="G292" s="154" t="s">
        <v>10</v>
      </c>
      <c r="H292" s="154">
        <v>0</v>
      </c>
    </row>
    <row r="293" ht="25.5" spans="1:8">
      <c r="A293" s="154" t="s">
        <v>532</v>
      </c>
      <c r="B293" s="154" t="s">
        <v>533</v>
      </c>
      <c r="C293" s="154" t="s">
        <v>534</v>
      </c>
      <c r="D293" s="154" t="s">
        <v>534</v>
      </c>
      <c r="E293" s="154" t="s">
        <v>534</v>
      </c>
      <c r="F293" s="154" t="s">
        <v>10</v>
      </c>
      <c r="G293" s="154" t="s">
        <v>10</v>
      </c>
      <c r="H293" s="154">
        <v>0</v>
      </c>
    </row>
    <row r="294" ht="25.5" spans="1:8">
      <c r="A294" s="154" t="s">
        <v>535</v>
      </c>
      <c r="B294" s="154" t="s">
        <v>536</v>
      </c>
      <c r="C294" s="154" t="s">
        <v>25</v>
      </c>
      <c r="D294" s="154" t="s">
        <v>25</v>
      </c>
      <c r="E294" s="154" t="s">
        <v>25</v>
      </c>
      <c r="F294" s="154" t="s">
        <v>10</v>
      </c>
      <c r="G294" s="154" t="s">
        <v>10</v>
      </c>
      <c r="H294" s="154"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zoomScale="85" zoomScaleNormal="85" workbookViewId="0">
      <pane xSplit="3" ySplit="1" topLeftCell="D2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/>
  <cols>
    <col min="1" max="1" width="17.2083333333333" style="85" customWidth="1"/>
    <col min="2" max="2" width="11.9083333333333" style="85" customWidth="1"/>
    <col min="3" max="3" width="12.625" customWidth="1"/>
    <col min="4" max="6" width="7.875" customWidth="1"/>
    <col min="7" max="7" width="11.875" customWidth="1"/>
    <col min="8" max="8" width="11.175" style="1" customWidth="1"/>
    <col min="9" max="9" width="10.375" style="1" customWidth="1"/>
    <col min="11" max="13" width="5.125" customWidth="1"/>
    <col min="14" max="14" width="4.375" customWidth="1"/>
    <col min="15" max="15" width="8.875" customWidth="1"/>
    <col min="16" max="17" width="7.375" style="2" customWidth="1"/>
    <col min="18" max="18" width="8.375" style="2" customWidth="1"/>
    <col min="19" max="19" width="5.125" customWidth="1"/>
    <col min="20" max="20" width="10.875" style="2" customWidth="1"/>
    <col min="21" max="22" width="8.23333333333333" style="3" customWidth="1"/>
    <col min="23" max="23" width="10.5" style="4" customWidth="1"/>
    <col min="24" max="24" width="7.375" style="2" customWidth="1"/>
    <col min="25" max="25" width="9" style="2"/>
    <col min="26" max="26" width="10.5" style="3" customWidth="1"/>
  </cols>
  <sheetData>
    <row r="1" ht="42" customHeight="1" spans="1:26">
      <c r="A1" s="138" t="s">
        <v>0</v>
      </c>
      <c r="B1" s="138"/>
      <c r="C1" s="139"/>
      <c r="D1" s="140" t="s">
        <v>537</v>
      </c>
      <c r="E1" s="140" t="s">
        <v>538</v>
      </c>
      <c r="F1" s="140" t="s">
        <v>539</v>
      </c>
      <c r="G1" s="140" t="s">
        <v>540</v>
      </c>
      <c r="H1" s="45" t="s">
        <v>541</v>
      </c>
      <c r="I1" s="45" t="s">
        <v>542</v>
      </c>
      <c r="K1" t="s">
        <v>543</v>
      </c>
      <c r="L1" t="s">
        <v>544</v>
      </c>
      <c r="M1" t="s">
        <v>545</v>
      </c>
      <c r="N1" s="46" t="s">
        <v>546</v>
      </c>
      <c r="O1" t="s">
        <v>547</v>
      </c>
      <c r="P1" s="47" t="s">
        <v>548</v>
      </c>
      <c r="Q1" s="47" t="s">
        <v>549</v>
      </c>
      <c r="R1" s="47">
        <v>200</v>
      </c>
      <c r="S1" t="s">
        <v>550</v>
      </c>
      <c r="T1" s="2" t="s">
        <v>551</v>
      </c>
      <c r="U1" s="48" t="s">
        <v>552</v>
      </c>
      <c r="V1" s="48" t="s">
        <v>553</v>
      </c>
      <c r="W1" t="s">
        <v>554</v>
      </c>
      <c r="X1" s="47" t="s">
        <v>555</v>
      </c>
      <c r="Y1" s="47" t="s">
        <v>556</v>
      </c>
      <c r="Z1" s="2" t="s">
        <v>557</v>
      </c>
    </row>
    <row r="2" s="18" customFormat="1" ht="58" customHeight="1" spans="1:26">
      <c r="A2" s="141" t="s">
        <v>35</v>
      </c>
      <c r="B2" s="142"/>
      <c r="C2"/>
      <c r="D2" s="61">
        <v>50</v>
      </c>
      <c r="E2" s="61">
        <v>49</v>
      </c>
      <c r="F2" s="61">
        <v>28</v>
      </c>
      <c r="G2" s="143">
        <v>2</v>
      </c>
      <c r="H2" s="17">
        <f>D2*E2*F2/5000</f>
        <v>13.72</v>
      </c>
      <c r="I2" s="17">
        <f>D2*E2*F2/1000000</f>
        <v>0.0686</v>
      </c>
      <c r="K2">
        <v>45</v>
      </c>
      <c r="L2">
        <v>5</v>
      </c>
      <c r="M2">
        <v>8</v>
      </c>
      <c r="N2">
        <v>2</v>
      </c>
      <c r="O2">
        <v>1</v>
      </c>
      <c r="P2" s="19">
        <f>SUM(K2:O2)</f>
        <v>61</v>
      </c>
      <c r="Q2" s="20">
        <v>10</v>
      </c>
      <c r="R2" s="21">
        <f>S2*I2*$R$1</f>
        <v>93.296</v>
      </c>
      <c r="S2">
        <v>6.8</v>
      </c>
      <c r="T2" s="2">
        <f>SUM(P2:R2)</f>
        <v>164.296</v>
      </c>
      <c r="U2" s="22">
        <f>T2/S2*1.1</f>
        <v>26.5772941176471</v>
      </c>
      <c r="V2" s="22">
        <f>T2/S2*1.3</f>
        <v>31.4095294117647</v>
      </c>
      <c r="W2"/>
      <c r="X2" s="2">
        <f>U2*1.02</f>
        <v>27.10884</v>
      </c>
      <c r="Y2" s="2">
        <f>X2*1.22</f>
        <v>33.0727848</v>
      </c>
      <c r="Z2" s="2"/>
    </row>
    <row r="3" s="18" customFormat="1" ht="58" customHeight="1" spans="1:26">
      <c r="A3" s="144" t="s">
        <v>558</v>
      </c>
      <c r="B3" s="142"/>
      <c r="C3" s="145" t="str">
        <f>_xlfn.DISPIMG("ID_FD6D13AF89134AE9831E87185F8CC2D2",1)</f>
        <v>=DISPIMG("ID_FD6D13AF89134AE9831E87185F8CC2D2",1)</v>
      </c>
      <c r="D3" s="61">
        <v>64</v>
      </c>
      <c r="E3" s="61">
        <v>64</v>
      </c>
      <c r="F3" s="61">
        <v>51</v>
      </c>
      <c r="G3" s="61">
        <v>5.7</v>
      </c>
      <c r="H3" s="17">
        <f t="shared" ref="H2:H33" si="0">D3*E3*F3/5000</f>
        <v>41.7792</v>
      </c>
      <c r="I3" s="17">
        <f t="shared" ref="I3:I20" si="1">D3*E3*F3/1000000</f>
        <v>0.208896</v>
      </c>
      <c r="K3">
        <v>169</v>
      </c>
      <c r="L3"/>
      <c r="M3"/>
      <c r="N3"/>
      <c r="O3"/>
      <c r="P3" s="19">
        <f t="shared" ref="P3:P20" si="2">SUM(K3:O3)</f>
        <v>169</v>
      </c>
      <c r="Q3" s="20">
        <v>10</v>
      </c>
      <c r="R3" s="21">
        <f t="shared" ref="R3:R20" si="3">S3*I3*$R$1</f>
        <v>284.09856</v>
      </c>
      <c r="S3">
        <v>6.8</v>
      </c>
      <c r="T3" s="2">
        <f t="shared" ref="T3:T20" si="4">SUM(P3:R3)</f>
        <v>463.09856</v>
      </c>
      <c r="U3" s="22">
        <f t="shared" ref="U3:U20" si="5">T3/S3*1.1</f>
        <v>74.9130023529412</v>
      </c>
      <c r="V3" s="22">
        <f t="shared" ref="V3:V20" si="6">T3/S3*1.3</f>
        <v>88.5335482352941</v>
      </c>
      <c r="W3"/>
      <c r="X3" s="2">
        <f t="shared" ref="X3:X20" si="7">U3*1.02</f>
        <v>76.4112624</v>
      </c>
      <c r="Y3" s="2">
        <f t="shared" ref="Y3:Y20" si="8">X3*1.22</f>
        <v>93.221740128</v>
      </c>
      <c r="Z3" s="2"/>
    </row>
    <row r="4" s="18" customFormat="1" ht="58" customHeight="1" spans="1:26">
      <c r="A4" s="146" t="s">
        <v>519</v>
      </c>
      <c r="B4" s="142"/>
      <c r="C4"/>
      <c r="D4" s="61">
        <v>62</v>
      </c>
      <c r="E4" s="61">
        <v>27</v>
      </c>
      <c r="F4" s="61">
        <v>27</v>
      </c>
      <c r="G4" s="61">
        <v>2.15</v>
      </c>
      <c r="H4" s="17">
        <f t="shared" si="0"/>
        <v>9.0396</v>
      </c>
      <c r="I4" s="17">
        <f t="shared" si="1"/>
        <v>0.045198</v>
      </c>
      <c r="K4">
        <v>182</v>
      </c>
      <c r="L4"/>
      <c r="M4"/>
      <c r="N4"/>
      <c r="O4"/>
      <c r="P4" s="19">
        <f t="shared" si="2"/>
        <v>182</v>
      </c>
      <c r="Q4" s="20">
        <v>10</v>
      </c>
      <c r="R4" s="21">
        <f t="shared" si="3"/>
        <v>61.46928</v>
      </c>
      <c r="S4">
        <v>6.8</v>
      </c>
      <c r="T4" s="2">
        <f t="shared" si="4"/>
        <v>253.46928</v>
      </c>
      <c r="U4" s="22">
        <f t="shared" si="5"/>
        <v>41.0023835294118</v>
      </c>
      <c r="V4" s="22">
        <f t="shared" si="6"/>
        <v>48.4573623529412</v>
      </c>
      <c r="W4"/>
      <c r="X4" s="2">
        <f t="shared" si="7"/>
        <v>41.8224312</v>
      </c>
      <c r="Y4" s="2">
        <f t="shared" si="8"/>
        <v>51.023366064</v>
      </c>
      <c r="Z4" s="2"/>
    </row>
    <row r="5" s="18" customFormat="1" ht="35" customHeight="1" spans="1:26">
      <c r="A5" s="146" t="s">
        <v>490</v>
      </c>
      <c r="B5" s="142"/>
      <c r="C5"/>
      <c r="D5" s="61">
        <v>32</v>
      </c>
      <c r="E5" s="61">
        <v>32</v>
      </c>
      <c r="F5" s="61">
        <v>24</v>
      </c>
      <c r="G5" s="61">
        <v>1.25</v>
      </c>
      <c r="H5" s="17">
        <f t="shared" si="0"/>
        <v>4.9152</v>
      </c>
      <c r="I5" s="17">
        <f t="shared" si="1"/>
        <v>0.024576</v>
      </c>
      <c r="K5">
        <v>70</v>
      </c>
      <c r="L5">
        <v>6</v>
      </c>
      <c r="M5"/>
      <c r="N5"/>
      <c r="O5"/>
      <c r="P5" s="19">
        <f t="shared" si="2"/>
        <v>76</v>
      </c>
      <c r="Q5" s="20">
        <v>10</v>
      </c>
      <c r="R5" s="21">
        <f t="shared" si="3"/>
        <v>33.42336</v>
      </c>
      <c r="S5">
        <v>6.8</v>
      </c>
      <c r="T5" s="2">
        <f t="shared" si="4"/>
        <v>119.42336</v>
      </c>
      <c r="U5" s="22">
        <f t="shared" si="5"/>
        <v>19.3184847058824</v>
      </c>
      <c r="V5" s="22">
        <f t="shared" si="6"/>
        <v>22.8309364705882</v>
      </c>
      <c r="W5"/>
      <c r="X5" s="2">
        <f t="shared" si="7"/>
        <v>19.7048544</v>
      </c>
      <c r="Y5" s="2">
        <f t="shared" si="8"/>
        <v>24.039922368</v>
      </c>
      <c r="Z5" s="2"/>
    </row>
    <row r="6" s="18" customFormat="1" ht="35" customHeight="1" spans="1:26">
      <c r="A6" s="141" t="s">
        <v>497</v>
      </c>
      <c r="B6" s="142"/>
      <c r="C6"/>
      <c r="D6" s="61">
        <v>52</v>
      </c>
      <c r="E6" s="61">
        <v>52</v>
      </c>
      <c r="F6" s="61">
        <v>29</v>
      </c>
      <c r="G6" s="61">
        <v>2.59</v>
      </c>
      <c r="H6" s="17">
        <f t="shared" si="0"/>
        <v>15.6832</v>
      </c>
      <c r="I6" s="17">
        <f t="shared" si="1"/>
        <v>0.078416</v>
      </c>
      <c r="K6">
        <v>73</v>
      </c>
      <c r="L6"/>
      <c r="M6"/>
      <c r="N6" t="s">
        <v>559</v>
      </c>
      <c r="O6"/>
      <c r="P6" s="19">
        <f t="shared" si="2"/>
        <v>73</v>
      </c>
      <c r="Q6" s="20">
        <v>10</v>
      </c>
      <c r="R6" s="21">
        <f t="shared" si="3"/>
        <v>106.64576</v>
      </c>
      <c r="S6">
        <v>6.8</v>
      </c>
      <c r="T6" s="2">
        <f t="shared" si="4"/>
        <v>189.64576</v>
      </c>
      <c r="U6" s="22">
        <f t="shared" si="5"/>
        <v>30.6779905882353</v>
      </c>
      <c r="V6" s="22">
        <f t="shared" si="6"/>
        <v>36.2558070588235</v>
      </c>
      <c r="W6"/>
      <c r="X6" s="2">
        <f t="shared" si="7"/>
        <v>31.2915504</v>
      </c>
      <c r="Y6" s="2">
        <f t="shared" si="8"/>
        <v>38.175691488</v>
      </c>
      <c r="Z6" s="2"/>
    </row>
    <row r="7" s="18" customFormat="1" ht="35" customHeight="1" spans="1:26">
      <c r="A7" s="146" t="s">
        <v>511</v>
      </c>
      <c r="B7" s="142"/>
      <c r="C7"/>
      <c r="D7" s="61">
        <v>42</v>
      </c>
      <c r="E7" s="61">
        <v>41</v>
      </c>
      <c r="F7" s="61">
        <v>26</v>
      </c>
      <c r="G7" s="61">
        <v>2.5</v>
      </c>
      <c r="H7" s="17">
        <f t="shared" si="0"/>
        <v>8.9544</v>
      </c>
      <c r="I7" s="17">
        <f t="shared" si="1"/>
        <v>0.044772</v>
      </c>
      <c r="K7">
        <v>77</v>
      </c>
      <c r="L7"/>
      <c r="M7"/>
      <c r="N7"/>
      <c r="O7"/>
      <c r="P7" s="19">
        <f t="shared" si="2"/>
        <v>77</v>
      </c>
      <c r="Q7" s="20">
        <v>10</v>
      </c>
      <c r="R7" s="21">
        <f t="shared" si="3"/>
        <v>60.88992</v>
      </c>
      <c r="S7">
        <v>6.8</v>
      </c>
      <c r="T7" s="2">
        <f t="shared" si="4"/>
        <v>147.88992</v>
      </c>
      <c r="U7" s="22">
        <f t="shared" si="5"/>
        <v>23.9233694117647</v>
      </c>
      <c r="V7" s="22">
        <f t="shared" si="6"/>
        <v>28.2730729411765</v>
      </c>
      <c r="W7"/>
      <c r="X7" s="2">
        <f t="shared" si="7"/>
        <v>24.4018368</v>
      </c>
      <c r="Y7" s="2">
        <f t="shared" si="8"/>
        <v>29.770240896</v>
      </c>
      <c r="Z7" s="2"/>
    </row>
    <row r="8" s="18" customFormat="1" ht="35" customHeight="1" spans="1:26">
      <c r="A8" s="144" t="s">
        <v>514</v>
      </c>
      <c r="B8" s="142"/>
      <c r="C8"/>
      <c r="D8" s="61">
        <v>51</v>
      </c>
      <c r="E8" s="61">
        <v>52</v>
      </c>
      <c r="F8" s="61">
        <v>31</v>
      </c>
      <c r="G8" s="61">
        <v>2.8</v>
      </c>
      <c r="H8" s="17">
        <f t="shared" si="0"/>
        <v>16.4424</v>
      </c>
      <c r="I8" s="17">
        <f t="shared" si="1"/>
        <v>0.082212</v>
      </c>
      <c r="K8">
        <v>92</v>
      </c>
      <c r="L8">
        <v>10</v>
      </c>
      <c r="M8"/>
      <c r="N8"/>
      <c r="O8"/>
      <c r="P8" s="19">
        <f t="shared" si="2"/>
        <v>102</v>
      </c>
      <c r="Q8" s="20">
        <v>10</v>
      </c>
      <c r="R8" s="21">
        <f t="shared" si="3"/>
        <v>111.80832</v>
      </c>
      <c r="S8">
        <v>6.8</v>
      </c>
      <c r="T8" s="2">
        <f t="shared" si="4"/>
        <v>223.80832</v>
      </c>
      <c r="U8" s="22">
        <f t="shared" si="5"/>
        <v>36.2042870588235</v>
      </c>
      <c r="V8" s="22">
        <f t="shared" si="6"/>
        <v>42.7868847058824</v>
      </c>
      <c r="W8"/>
      <c r="X8" s="2">
        <f t="shared" si="7"/>
        <v>36.9283728</v>
      </c>
      <c r="Y8" s="2">
        <f t="shared" si="8"/>
        <v>45.052614816</v>
      </c>
      <c r="Z8" s="2"/>
    </row>
    <row r="9" s="18" customFormat="1" ht="35" customHeight="1" spans="1:26">
      <c r="A9" s="144" t="s">
        <v>518</v>
      </c>
      <c r="B9" s="142"/>
      <c r="C9"/>
      <c r="D9" s="61">
        <v>63.5</v>
      </c>
      <c r="E9" s="61">
        <v>63</v>
      </c>
      <c r="F9" s="61">
        <v>35.5</v>
      </c>
      <c r="G9" s="143">
        <v>5.05</v>
      </c>
      <c r="H9" s="17">
        <f t="shared" si="0"/>
        <v>28.40355</v>
      </c>
      <c r="I9" s="17">
        <f t="shared" si="1"/>
        <v>0.14201775</v>
      </c>
      <c r="K9">
        <v>149</v>
      </c>
      <c r="L9">
        <v>12</v>
      </c>
      <c r="M9"/>
      <c r="N9"/>
      <c r="O9"/>
      <c r="P9" s="19">
        <f t="shared" si="2"/>
        <v>161</v>
      </c>
      <c r="Q9" s="20">
        <v>10</v>
      </c>
      <c r="R9" s="21">
        <f t="shared" si="3"/>
        <v>193.14414</v>
      </c>
      <c r="S9">
        <v>6.8</v>
      </c>
      <c r="T9" s="2">
        <f t="shared" si="4"/>
        <v>364.14414</v>
      </c>
      <c r="U9" s="22">
        <f t="shared" si="5"/>
        <v>58.9056697058824</v>
      </c>
      <c r="V9" s="22">
        <f t="shared" si="6"/>
        <v>69.6157914705882</v>
      </c>
      <c r="W9"/>
      <c r="X9" s="2">
        <f t="shared" si="7"/>
        <v>60.0837831</v>
      </c>
      <c r="Y9" s="2">
        <f t="shared" si="8"/>
        <v>73.302215382</v>
      </c>
      <c r="Z9" s="2"/>
    </row>
    <row r="10" s="18" customFormat="1" ht="58" customHeight="1" spans="1:26">
      <c r="A10" s="61" t="s">
        <v>93</v>
      </c>
      <c r="B10" s="142"/>
      <c r="C10" t="str">
        <f>_xlfn.DISPIMG("ID_95090FB745C74DEA8BFAE3F4E2BC6587",1)</f>
        <v>=DISPIMG("ID_95090FB745C74DEA8BFAE3F4E2BC6587",1)</v>
      </c>
      <c r="D10" s="61">
        <v>41</v>
      </c>
      <c r="E10" s="61">
        <v>41</v>
      </c>
      <c r="F10" s="61">
        <v>36</v>
      </c>
      <c r="G10" s="143">
        <v>5.1</v>
      </c>
      <c r="H10" s="17">
        <f t="shared" si="0"/>
        <v>12.1032</v>
      </c>
      <c r="I10" s="17">
        <f t="shared" si="1"/>
        <v>0.060516</v>
      </c>
      <c r="K10"/>
      <c r="L10"/>
      <c r="M10"/>
      <c r="N10"/>
      <c r="O10"/>
      <c r="P10" s="19">
        <f t="shared" si="2"/>
        <v>0</v>
      </c>
      <c r="Q10" s="20">
        <v>10</v>
      </c>
      <c r="R10" s="21">
        <f t="shared" si="3"/>
        <v>82.30176</v>
      </c>
      <c r="S10">
        <v>6.8</v>
      </c>
      <c r="T10" s="2">
        <f t="shared" si="4"/>
        <v>92.30176</v>
      </c>
      <c r="U10" s="22">
        <f t="shared" si="5"/>
        <v>14.9311670588235</v>
      </c>
      <c r="V10" s="22">
        <f t="shared" si="6"/>
        <v>17.6459247058824</v>
      </c>
      <c r="W10"/>
      <c r="X10" s="2">
        <f t="shared" si="7"/>
        <v>15.2297904</v>
      </c>
      <c r="Y10" s="2">
        <f t="shared" si="8"/>
        <v>18.580344288</v>
      </c>
      <c r="Z10" s="2"/>
    </row>
    <row r="11" s="18" customFormat="1" ht="58" customHeight="1" spans="1:26">
      <c r="A11" s="61" t="s">
        <v>98</v>
      </c>
      <c r="B11" s="142"/>
      <c r="C11"/>
      <c r="D11" s="61">
        <v>41</v>
      </c>
      <c r="E11" s="61">
        <v>41</v>
      </c>
      <c r="F11" s="61">
        <v>36</v>
      </c>
      <c r="G11" s="61">
        <v>1.85</v>
      </c>
      <c r="H11" s="17">
        <f t="shared" si="0"/>
        <v>12.1032</v>
      </c>
      <c r="I11" s="17">
        <f t="shared" si="1"/>
        <v>0.060516</v>
      </c>
      <c r="K11"/>
      <c r="L11"/>
      <c r="M11"/>
      <c r="N11"/>
      <c r="O11"/>
      <c r="P11" s="19">
        <f t="shared" si="2"/>
        <v>0</v>
      </c>
      <c r="Q11" s="20">
        <v>10</v>
      </c>
      <c r="R11" s="21">
        <f t="shared" si="3"/>
        <v>82.30176</v>
      </c>
      <c r="S11">
        <v>6.8</v>
      </c>
      <c r="T11" s="2">
        <f t="shared" si="4"/>
        <v>92.30176</v>
      </c>
      <c r="U11" s="22">
        <f t="shared" si="5"/>
        <v>14.9311670588235</v>
      </c>
      <c r="V11" s="22">
        <f t="shared" si="6"/>
        <v>17.6459247058824</v>
      </c>
      <c r="W11"/>
      <c r="X11" s="2">
        <f t="shared" si="7"/>
        <v>15.2297904</v>
      </c>
      <c r="Y11" s="2">
        <f t="shared" si="8"/>
        <v>18.580344288</v>
      </c>
      <c r="Z11" s="2"/>
    </row>
    <row r="12" s="18" customFormat="1" ht="58" customHeight="1" spans="1:26">
      <c r="A12" s="61" t="s">
        <v>115</v>
      </c>
      <c r="B12" s="142"/>
      <c r="C12"/>
      <c r="D12" s="61">
        <v>42</v>
      </c>
      <c r="E12" s="61">
        <v>42</v>
      </c>
      <c r="F12" s="61">
        <v>22</v>
      </c>
      <c r="G12" s="61">
        <v>2.1</v>
      </c>
      <c r="H12" s="17">
        <f t="shared" si="0"/>
        <v>7.7616</v>
      </c>
      <c r="I12" s="17">
        <f t="shared" si="1"/>
        <v>0.038808</v>
      </c>
      <c r="K12"/>
      <c r="L12"/>
      <c r="M12"/>
      <c r="N12"/>
      <c r="O12"/>
      <c r="P12" s="19">
        <f t="shared" si="2"/>
        <v>0</v>
      </c>
      <c r="Q12" s="20">
        <v>10</v>
      </c>
      <c r="R12" s="21">
        <f t="shared" si="3"/>
        <v>52.77888</v>
      </c>
      <c r="S12">
        <v>6.8</v>
      </c>
      <c r="T12" s="2">
        <f t="shared" si="4"/>
        <v>62.77888</v>
      </c>
      <c r="U12" s="22">
        <f t="shared" si="5"/>
        <v>10.1554070588235</v>
      </c>
      <c r="V12" s="22">
        <f t="shared" si="6"/>
        <v>12.0018447058824</v>
      </c>
      <c r="W12"/>
      <c r="X12" s="2">
        <f t="shared" si="7"/>
        <v>10.3585152</v>
      </c>
      <c r="Y12" s="2">
        <f t="shared" si="8"/>
        <v>12.637388544</v>
      </c>
      <c r="Z12" s="2"/>
    </row>
    <row r="13" s="18" customFormat="1" ht="58" customHeight="1" spans="1:26">
      <c r="A13" s="147" t="s">
        <v>30</v>
      </c>
      <c r="B13" s="142"/>
      <c r="C13"/>
      <c r="D13" s="61">
        <v>82</v>
      </c>
      <c r="E13" s="61">
        <v>52</v>
      </c>
      <c r="F13" s="61">
        <v>30</v>
      </c>
      <c r="G13" s="61">
        <v>2.25</v>
      </c>
      <c r="H13" s="17">
        <f t="shared" si="0"/>
        <v>25.584</v>
      </c>
      <c r="I13" s="17">
        <f t="shared" si="1"/>
        <v>0.12792</v>
      </c>
      <c r="K13">
        <v>48</v>
      </c>
      <c r="L13">
        <v>10</v>
      </c>
      <c r="M13">
        <v>8</v>
      </c>
      <c r="N13">
        <v>2</v>
      </c>
      <c r="O13">
        <v>8</v>
      </c>
      <c r="P13" s="19">
        <f t="shared" si="2"/>
        <v>76</v>
      </c>
      <c r="Q13" s="20">
        <v>10</v>
      </c>
      <c r="R13" s="21">
        <f t="shared" si="3"/>
        <v>173.9712</v>
      </c>
      <c r="S13">
        <v>6.8</v>
      </c>
      <c r="T13" s="2">
        <f t="shared" si="4"/>
        <v>259.9712</v>
      </c>
      <c r="U13" s="22">
        <f t="shared" si="5"/>
        <v>42.0541647058824</v>
      </c>
      <c r="V13" s="22">
        <f t="shared" si="6"/>
        <v>49.7003764705882</v>
      </c>
      <c r="W13"/>
      <c r="X13" s="2">
        <f t="shared" si="7"/>
        <v>42.895248</v>
      </c>
      <c r="Y13" s="2">
        <f t="shared" si="8"/>
        <v>52.33220256</v>
      </c>
      <c r="Z13" s="2"/>
    </row>
    <row r="14" s="18" customFormat="1" ht="58" customHeight="1" spans="1:26">
      <c r="A14" s="148" t="s">
        <v>26</v>
      </c>
      <c r="B14" s="142"/>
      <c r="C14"/>
      <c r="D14" s="61">
        <v>60</v>
      </c>
      <c r="E14" s="61">
        <v>42</v>
      </c>
      <c r="F14" s="61">
        <v>22</v>
      </c>
      <c r="G14" s="61">
        <v>1.33</v>
      </c>
      <c r="H14" s="17">
        <f t="shared" si="0"/>
        <v>11.088</v>
      </c>
      <c r="I14" s="17">
        <f t="shared" si="1"/>
        <v>0.05544</v>
      </c>
      <c r="K14">
        <v>31</v>
      </c>
      <c r="L14">
        <v>12</v>
      </c>
      <c r="M14">
        <v>8</v>
      </c>
      <c r="N14">
        <v>2</v>
      </c>
      <c r="O14">
        <v>4.5</v>
      </c>
      <c r="P14" s="19">
        <f t="shared" si="2"/>
        <v>57.5</v>
      </c>
      <c r="Q14" s="20">
        <v>10</v>
      </c>
      <c r="R14" s="21">
        <f t="shared" si="3"/>
        <v>75.3984</v>
      </c>
      <c r="S14">
        <v>6.8</v>
      </c>
      <c r="T14" s="2">
        <f t="shared" si="4"/>
        <v>142.8984</v>
      </c>
      <c r="U14" s="22">
        <f t="shared" si="5"/>
        <v>23.1159176470588</v>
      </c>
      <c r="V14" s="22">
        <f t="shared" si="6"/>
        <v>27.3188117647059</v>
      </c>
      <c r="W14"/>
      <c r="X14" s="2">
        <f t="shared" si="7"/>
        <v>23.578236</v>
      </c>
      <c r="Y14" s="2">
        <f t="shared" si="8"/>
        <v>28.76544792</v>
      </c>
      <c r="Z14" s="2"/>
    </row>
    <row r="15" s="18" customFormat="1" ht="35" customHeight="1" spans="1:26">
      <c r="A15" s="61" t="s">
        <v>148</v>
      </c>
      <c r="B15" s="142"/>
      <c r="C15"/>
      <c r="D15" s="61">
        <v>32</v>
      </c>
      <c r="E15" s="61">
        <v>32</v>
      </c>
      <c r="F15" s="61">
        <v>20</v>
      </c>
      <c r="G15" s="61">
        <v>0.82</v>
      </c>
      <c r="H15" s="17">
        <f t="shared" si="0"/>
        <v>4.096</v>
      </c>
      <c r="I15" s="17">
        <f t="shared" si="1"/>
        <v>0.02048</v>
      </c>
      <c r="K15">
        <v>19</v>
      </c>
      <c r="L15">
        <v>8</v>
      </c>
      <c r="M15">
        <v>8</v>
      </c>
      <c r="N15">
        <v>2</v>
      </c>
      <c r="O15">
        <v>3.5</v>
      </c>
      <c r="P15" s="19">
        <f t="shared" si="2"/>
        <v>40.5</v>
      </c>
      <c r="Q15" s="20">
        <v>10</v>
      </c>
      <c r="R15" s="21">
        <f t="shared" si="3"/>
        <v>27.8528</v>
      </c>
      <c r="S15">
        <v>6.8</v>
      </c>
      <c r="T15" s="2">
        <f t="shared" si="4"/>
        <v>78.3528</v>
      </c>
      <c r="U15" s="22">
        <f t="shared" si="5"/>
        <v>12.6747176470588</v>
      </c>
      <c r="V15" s="22">
        <f t="shared" si="6"/>
        <v>14.9792117647059</v>
      </c>
      <c r="W15"/>
      <c r="X15" s="2">
        <f t="shared" si="7"/>
        <v>12.928212</v>
      </c>
      <c r="Y15" s="2">
        <f t="shared" si="8"/>
        <v>15.77241864</v>
      </c>
      <c r="Z15" s="2"/>
    </row>
    <row r="16" s="18" customFormat="1" ht="35" customHeight="1" spans="1:26">
      <c r="A16" s="61" t="s">
        <v>151</v>
      </c>
      <c r="B16" s="142"/>
      <c r="C16"/>
      <c r="D16" s="61">
        <v>40</v>
      </c>
      <c r="E16" s="61">
        <v>40</v>
      </c>
      <c r="F16" s="61">
        <v>25</v>
      </c>
      <c r="G16" s="61">
        <v>1.205</v>
      </c>
      <c r="H16" s="17">
        <f t="shared" si="0"/>
        <v>8</v>
      </c>
      <c r="I16" s="17">
        <f t="shared" si="1"/>
        <v>0.04</v>
      </c>
      <c r="K16"/>
      <c r="L16"/>
      <c r="M16"/>
      <c r="N16"/>
      <c r="O16"/>
      <c r="P16" s="19">
        <f t="shared" si="2"/>
        <v>0</v>
      </c>
      <c r="Q16" s="20">
        <v>10</v>
      </c>
      <c r="R16" s="21">
        <f t="shared" si="3"/>
        <v>54.4</v>
      </c>
      <c r="S16">
        <v>6.8</v>
      </c>
      <c r="T16" s="2">
        <f t="shared" si="4"/>
        <v>64.4</v>
      </c>
      <c r="U16" s="22">
        <f t="shared" si="5"/>
        <v>10.4176470588235</v>
      </c>
      <c r="V16" s="22">
        <f t="shared" si="6"/>
        <v>12.3117647058824</v>
      </c>
      <c r="W16"/>
      <c r="X16" s="2">
        <f t="shared" si="7"/>
        <v>10.626</v>
      </c>
      <c r="Y16" s="2">
        <f t="shared" si="8"/>
        <v>12.96372</v>
      </c>
      <c r="Z16" s="2"/>
    </row>
    <row r="17" s="18" customFormat="1" ht="35" customHeight="1" spans="1:26">
      <c r="A17" s="61" t="s">
        <v>152</v>
      </c>
      <c r="B17" s="142"/>
      <c r="C17"/>
      <c r="D17" s="61">
        <v>45</v>
      </c>
      <c r="E17" s="61">
        <v>45</v>
      </c>
      <c r="F17" s="61">
        <v>25</v>
      </c>
      <c r="G17" s="61">
        <v>1.444</v>
      </c>
      <c r="H17" s="17">
        <f t="shared" si="0"/>
        <v>10.125</v>
      </c>
      <c r="I17" s="17">
        <f t="shared" si="1"/>
        <v>0.050625</v>
      </c>
      <c r="K17"/>
      <c r="L17"/>
      <c r="M17"/>
      <c r="N17"/>
      <c r="O17"/>
      <c r="P17" s="19">
        <f t="shared" si="2"/>
        <v>0</v>
      </c>
      <c r="Q17" s="20">
        <v>10</v>
      </c>
      <c r="R17" s="21">
        <f t="shared" si="3"/>
        <v>68.85</v>
      </c>
      <c r="S17">
        <v>6.8</v>
      </c>
      <c r="T17" s="2">
        <f t="shared" si="4"/>
        <v>78.85</v>
      </c>
      <c r="U17" s="22">
        <f t="shared" si="5"/>
        <v>12.7551470588235</v>
      </c>
      <c r="V17" s="22">
        <f t="shared" si="6"/>
        <v>15.0742647058824</v>
      </c>
      <c r="W17"/>
      <c r="X17" s="2">
        <f t="shared" si="7"/>
        <v>13.01025</v>
      </c>
      <c r="Y17" s="2">
        <f t="shared" si="8"/>
        <v>15.872505</v>
      </c>
      <c r="Z17" s="2"/>
    </row>
    <row r="18" s="18" customFormat="1" ht="35" customHeight="1" spans="1:26">
      <c r="A18" s="61" t="s">
        <v>180</v>
      </c>
      <c r="B18" s="149" t="s">
        <v>560</v>
      </c>
      <c r="C18"/>
      <c r="D18" s="61">
        <v>30</v>
      </c>
      <c r="E18" s="61">
        <v>25</v>
      </c>
      <c r="F18" s="61">
        <v>22</v>
      </c>
      <c r="G18" s="61">
        <v>1.5</v>
      </c>
      <c r="H18" s="17">
        <f t="shared" si="0"/>
        <v>3.3</v>
      </c>
      <c r="I18" s="17">
        <f t="shared" si="1"/>
        <v>0.0165</v>
      </c>
      <c r="K18">
        <v>15</v>
      </c>
      <c r="L18">
        <v>5</v>
      </c>
      <c r="M18">
        <v>8</v>
      </c>
      <c r="N18">
        <v>2</v>
      </c>
      <c r="O18">
        <v>2</v>
      </c>
      <c r="P18" s="19">
        <f t="shared" si="2"/>
        <v>32</v>
      </c>
      <c r="Q18" s="20">
        <v>10</v>
      </c>
      <c r="R18" s="21">
        <f t="shared" si="3"/>
        <v>22.44</v>
      </c>
      <c r="S18">
        <v>6.8</v>
      </c>
      <c r="T18" s="2">
        <f t="shared" si="4"/>
        <v>64.44</v>
      </c>
      <c r="U18" s="22">
        <f t="shared" si="5"/>
        <v>10.4241176470588</v>
      </c>
      <c r="V18" s="22">
        <f t="shared" si="6"/>
        <v>12.3194117647059</v>
      </c>
      <c r="W18"/>
      <c r="X18" s="2">
        <f t="shared" si="7"/>
        <v>10.6326</v>
      </c>
      <c r="Y18" s="2">
        <f t="shared" si="8"/>
        <v>12.971772</v>
      </c>
      <c r="Z18" s="2"/>
    </row>
    <row r="19" s="18" customFormat="1" ht="35" customHeight="1" spans="1:26">
      <c r="A19" s="148" t="s">
        <v>183</v>
      </c>
      <c r="B19" s="142"/>
      <c r="C19"/>
      <c r="D19" s="61">
        <v>50</v>
      </c>
      <c r="E19" s="61">
        <v>41</v>
      </c>
      <c r="F19" s="61">
        <v>34</v>
      </c>
      <c r="G19" s="61">
        <v>2.5</v>
      </c>
      <c r="H19" s="17">
        <f t="shared" si="0"/>
        <v>13.94</v>
      </c>
      <c r="I19" s="17">
        <f t="shared" si="1"/>
        <v>0.0697</v>
      </c>
      <c r="K19">
        <v>36</v>
      </c>
      <c r="L19">
        <v>5</v>
      </c>
      <c r="M19">
        <v>10</v>
      </c>
      <c r="N19">
        <v>2</v>
      </c>
      <c r="O19">
        <v>2</v>
      </c>
      <c r="P19" s="19">
        <f t="shared" si="2"/>
        <v>55</v>
      </c>
      <c r="Q19" s="20">
        <v>10</v>
      </c>
      <c r="R19" s="21">
        <f t="shared" si="3"/>
        <v>94.792</v>
      </c>
      <c r="S19">
        <v>6.8</v>
      </c>
      <c r="T19" s="2">
        <f t="shared" si="4"/>
        <v>159.792</v>
      </c>
      <c r="U19" s="22">
        <f t="shared" si="5"/>
        <v>25.8487058823529</v>
      </c>
      <c r="V19" s="22">
        <f t="shared" si="6"/>
        <v>30.5484705882353</v>
      </c>
      <c r="W19"/>
      <c r="X19" s="2">
        <f t="shared" si="7"/>
        <v>26.36568</v>
      </c>
      <c r="Y19" s="2">
        <f t="shared" si="8"/>
        <v>32.1661296</v>
      </c>
      <c r="Z19" s="2"/>
    </row>
    <row r="20" s="18" customFormat="1" ht="58" customHeight="1" spans="1:26">
      <c r="A20" s="147" t="s">
        <v>561</v>
      </c>
      <c r="B20" s="142"/>
      <c r="C20"/>
      <c r="D20" s="16">
        <v>41</v>
      </c>
      <c r="E20" s="16">
        <v>32</v>
      </c>
      <c r="F20" s="16">
        <v>15.5</v>
      </c>
      <c r="G20" s="150">
        <v>0.8</v>
      </c>
      <c r="H20" s="17">
        <f t="shared" si="0"/>
        <v>4.0672</v>
      </c>
      <c r="I20" s="17">
        <f t="shared" si="1"/>
        <v>0.020336</v>
      </c>
      <c r="K20">
        <v>18</v>
      </c>
      <c r="L20">
        <v>6</v>
      </c>
      <c r="M20">
        <v>8</v>
      </c>
      <c r="N20">
        <v>2</v>
      </c>
      <c r="O20">
        <v>4.5</v>
      </c>
      <c r="P20" s="19">
        <f t="shared" si="2"/>
        <v>38.5</v>
      </c>
      <c r="Q20" s="20">
        <v>10</v>
      </c>
      <c r="R20" s="21">
        <f t="shared" si="3"/>
        <v>27.65696</v>
      </c>
      <c r="S20">
        <v>6.8</v>
      </c>
      <c r="T20" s="2">
        <f t="shared" si="4"/>
        <v>76.15696</v>
      </c>
      <c r="U20" s="22">
        <f t="shared" si="5"/>
        <v>12.3195082352941</v>
      </c>
      <c r="V20" s="22">
        <f t="shared" si="6"/>
        <v>14.5594188235294</v>
      </c>
      <c r="W20"/>
      <c r="X20" s="2">
        <f t="shared" si="7"/>
        <v>12.5658984</v>
      </c>
      <c r="Y20" s="2">
        <f t="shared" si="8"/>
        <v>15.330396048</v>
      </c>
      <c r="Z20" s="2"/>
    </row>
    <row r="21" s="18" customFormat="1" ht="35" customHeight="1" spans="1:26">
      <c r="A21" s="151" t="s">
        <v>562</v>
      </c>
      <c r="B21" s="142"/>
      <c r="C21"/>
      <c r="D21" s="16"/>
      <c r="E21" s="16"/>
      <c r="F21" s="16"/>
      <c r="G21" s="150"/>
      <c r="H21" s="17"/>
      <c r="I21" s="17"/>
      <c r="K21">
        <f>20+1+4</f>
        <v>25</v>
      </c>
      <c r="L21">
        <v>8</v>
      </c>
      <c r="M21">
        <v>8</v>
      </c>
      <c r="N21">
        <v>2</v>
      </c>
      <c r="O21">
        <v>4.5</v>
      </c>
      <c r="P21" s="19"/>
      <c r="Q21" s="20"/>
      <c r="R21" s="21"/>
      <c r="S21"/>
      <c r="T21" s="2"/>
      <c r="U21" s="22"/>
      <c r="V21" s="22"/>
      <c r="W21"/>
      <c r="X21" s="2"/>
      <c r="Y21" s="2"/>
      <c r="Z21" s="2"/>
    </row>
    <row r="22" s="18" customFormat="1" ht="35" customHeight="1" spans="1:26">
      <c r="A22" s="151" t="s">
        <v>563</v>
      </c>
      <c r="B22" s="142"/>
      <c r="C22"/>
      <c r="D22" s="16"/>
      <c r="E22" s="16"/>
      <c r="F22" s="16"/>
      <c r="G22" s="150"/>
      <c r="H22" s="17"/>
      <c r="I22" s="17"/>
      <c r="K22">
        <f>30+1+5</f>
        <v>36</v>
      </c>
      <c r="L22">
        <v>8</v>
      </c>
      <c r="M22">
        <v>8</v>
      </c>
      <c r="N22">
        <v>2</v>
      </c>
      <c r="O22">
        <v>4.5</v>
      </c>
      <c r="P22" s="19"/>
      <c r="Q22" s="20"/>
      <c r="R22" s="21"/>
      <c r="S22"/>
      <c r="T22" s="2"/>
      <c r="U22" s="22"/>
      <c r="V22" s="22"/>
      <c r="W22"/>
      <c r="X22" s="2"/>
      <c r="Y22" s="2"/>
      <c r="Z22" s="2"/>
    </row>
    <row r="23" s="18" customFormat="1" ht="35" customHeight="1" spans="1:26">
      <c r="A23" s="151"/>
      <c r="B23" s="142"/>
      <c r="C23"/>
      <c r="D23" s="142"/>
      <c r="E23" s="142"/>
      <c r="F23" s="142"/>
      <c r="G23" s="142"/>
      <c r="H23" s="17"/>
      <c r="I23" s="17"/>
      <c r="K23"/>
      <c r="L23"/>
      <c r="M23"/>
      <c r="N23"/>
      <c r="O23"/>
      <c r="P23" s="19"/>
      <c r="Q23" s="20"/>
      <c r="R23" s="21"/>
      <c r="S23"/>
      <c r="T23" s="2"/>
      <c r="U23" s="22"/>
      <c r="V23" s="22"/>
      <c r="W23"/>
      <c r="X23" s="2"/>
      <c r="Y23" s="2"/>
      <c r="Z23" s="2"/>
    </row>
    <row r="24" s="18" customFormat="1" ht="35" customHeight="1" spans="1:26">
      <c r="A24" s="151"/>
      <c r="B24" s="142"/>
      <c r="C24"/>
      <c r="D24" s="142"/>
      <c r="E24" s="142"/>
      <c r="F24" s="142"/>
      <c r="G24" s="142"/>
      <c r="H24" s="17"/>
      <c r="I24" s="17"/>
      <c r="K24"/>
      <c r="L24"/>
      <c r="M24"/>
      <c r="N24"/>
      <c r="O24"/>
      <c r="P24" s="19"/>
      <c r="Q24" s="20"/>
      <c r="R24" s="21"/>
      <c r="S24"/>
      <c r="T24" s="2"/>
      <c r="U24" s="22"/>
      <c r="V24" s="22"/>
      <c r="W24"/>
      <c r="X24" s="2"/>
      <c r="Y24" s="2"/>
      <c r="Z24" s="2"/>
    </row>
    <row r="25" spans="1:26">
      <c r="H25" s="17">
        <f>D25*E25*F25/5000</f>
        <v>0</v>
      </c>
      <c r="I25" s="17">
        <f>E25*F25*G25/1000000</f>
        <v>0</v>
      </c>
    </row>
    <row r="26" spans="1:26">
      <c r="H26" s="17">
        <f>D26*E26*F26/5000</f>
        <v>0</v>
      </c>
      <c r="I26" s="17">
        <f>E26*F26*G26/1000000</f>
        <v>0</v>
      </c>
    </row>
    <row r="27" spans="1:26">
      <c r="H27" s="17">
        <f>D27*E27*F27/5000</f>
        <v>0</v>
      </c>
      <c r="I27" s="17">
        <f>E27*F27*G27/1000000</f>
        <v>0</v>
      </c>
    </row>
    <row r="28" spans="1:26">
      <c r="H28" s="17">
        <f>D28*E28*F28/5000</f>
        <v>0</v>
      </c>
      <c r="I28" s="17">
        <f>E28*F28*G28/1000000</f>
        <v>0</v>
      </c>
    </row>
  </sheetData>
  <mergeCells count="3">
    <mergeCell ref="B3:B9"/>
    <mergeCell ref="B10:B17"/>
    <mergeCell ref="B18:B19"/>
  </mergeCells>
  <pageMargins left="0.156944444444444" right="0.156944444444444" top="0.314583333333333" bottom="0.275" header="0.0388888888888889" footer="0.118055555555556"/>
  <pageSetup paperSize="9" scale="60" orientation="landscape" horizontalDpi="600"/>
  <headerFooter>
    <oddFooter>&amp;C&amp;P/&amp;N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0"/>
  <sheetViews>
    <sheetView tabSelected="1" zoomScale="85" zoomScaleNormal="85" workbookViewId="0">
      <pane xSplit="6" ySplit="1" topLeftCell="J66" activePane="bottomRight" state="frozen"/>
      <selection/>
      <selection pane="topRight"/>
      <selection pane="bottomLeft"/>
      <selection pane="bottomRight" activeCell="Y1" sqref="Y1:Z1"/>
    </sheetView>
  </sheetViews>
  <sheetFormatPr defaultColWidth="9" defaultRowHeight="80" customHeight="1"/>
  <cols>
    <col min="1" max="1" width="4.4" customWidth="1"/>
    <col min="2" max="4" width="15.4333333333333" style="85" customWidth="1"/>
    <col min="5" max="5" width="11.9" style="85" customWidth="1"/>
    <col min="6" max="6" width="18.825" customWidth="1"/>
    <col min="7" max="9" width="7.875" style="86" customWidth="1"/>
    <col min="10" max="10" width="11.875" style="86" customWidth="1"/>
    <col min="11" max="11" width="9.85" style="1" customWidth="1"/>
    <col min="12" max="12" width="10.375" style="1" customWidth="1"/>
    <col min="13" max="14" width="9.7" style="87" customWidth="1"/>
    <col min="15" max="17" width="5.125" customWidth="1"/>
    <col min="18" max="18" width="4.375" customWidth="1"/>
    <col min="19" max="19" width="6.31666666666667" customWidth="1"/>
    <col min="20" max="21" width="7.375" style="2" customWidth="1"/>
    <col min="22" max="22" width="8.375" style="2" customWidth="1"/>
    <col min="23" max="23" width="5.125" customWidth="1"/>
    <col min="24" max="24" width="11.6083333333333" style="2" customWidth="1"/>
    <col min="25" max="26" width="8.23333333333333" style="3" customWidth="1"/>
    <col min="27" max="27" width="8.075" style="4" customWidth="1"/>
    <col min="28" max="28" width="7.375" style="2" customWidth="1"/>
    <col min="29" max="29" width="9" style="2"/>
    <col min="30" max="30" width="7.93333333333333" style="3" customWidth="1"/>
  </cols>
  <sheetData>
    <row r="1" customHeight="1" spans="1:31">
      <c r="B1" s="88" t="s">
        <v>0</v>
      </c>
      <c r="C1" s="89" t="s">
        <v>3</v>
      </c>
      <c r="D1" s="89" t="s">
        <v>6</v>
      </c>
      <c r="E1" s="88"/>
      <c r="F1" s="90"/>
      <c r="G1" s="91" t="s">
        <v>537</v>
      </c>
      <c r="H1" s="91" t="s">
        <v>538</v>
      </c>
      <c r="I1" s="91" t="s">
        <v>539</v>
      </c>
      <c r="J1" s="91" t="s">
        <v>540</v>
      </c>
      <c r="K1" s="92" t="s">
        <v>541</v>
      </c>
      <c r="L1" s="92" t="s">
        <v>542</v>
      </c>
      <c r="M1" s="93" t="s">
        <v>564</v>
      </c>
      <c r="N1" s="93" t="s">
        <v>565</v>
      </c>
      <c r="O1" t="s">
        <v>543</v>
      </c>
      <c r="P1" t="s">
        <v>544</v>
      </c>
      <c r="Q1" t="s">
        <v>545</v>
      </c>
      <c r="R1" s="46" t="s">
        <v>546</v>
      </c>
      <c r="S1" s="46" t="s">
        <v>566</v>
      </c>
      <c r="T1" s="47" t="s">
        <v>548</v>
      </c>
      <c r="U1" s="47" t="s">
        <v>549</v>
      </c>
      <c r="V1" s="47">
        <v>150</v>
      </c>
      <c r="W1" t="s">
        <v>550</v>
      </c>
      <c r="X1" s="2" t="s">
        <v>551</v>
      </c>
      <c r="Y1" s="48" t="s">
        <v>552</v>
      </c>
      <c r="Z1" s="48" t="s">
        <v>553</v>
      </c>
      <c r="AA1" t="s">
        <v>554</v>
      </c>
      <c r="AB1" s="47" t="s">
        <v>567</v>
      </c>
      <c r="AC1" s="47" t="s">
        <v>556</v>
      </c>
      <c r="AD1" s="2" t="s">
        <v>557</v>
      </c>
    </row>
    <row r="2" s="4" customFormat="1" ht="40" customHeight="1" spans="1:31">
      <c r="A2" s="4">
        <v>1</v>
      </c>
      <c r="B2" s="94" t="s">
        <v>506</v>
      </c>
      <c r="C2" s="95" t="str">
        <f>IF(A2="","",VLOOKUP(B2,实时库存!$A$3:$F$99682,4,0))</f>
        <v>1</v>
      </c>
      <c r="D2" s="95" t="str">
        <f>IF(A2="","",VLOOKUP(B2,实时库存!$A$3:$G$99682,7,0))</f>
        <v>0</v>
      </c>
      <c r="E2" s="96"/>
      <c r="F2" s="97"/>
      <c r="G2" s="97">
        <v>44</v>
      </c>
      <c r="H2" s="97">
        <v>44</v>
      </c>
      <c r="I2" s="97">
        <v>39</v>
      </c>
      <c r="J2" s="97">
        <v>2.95</v>
      </c>
      <c r="K2" s="98">
        <f>G2*H2*I2/5000</f>
        <v>15.1008</v>
      </c>
      <c r="L2" s="98">
        <f>G2*H2*I2/1000000</f>
        <v>0.075504</v>
      </c>
      <c r="M2" s="93">
        <f>68/L2</f>
        <v>900.614536978173</v>
      </c>
      <c r="N2" s="93">
        <f>M2/12</f>
        <v>75.0512114148478</v>
      </c>
      <c r="O2" s="99">
        <v>109</v>
      </c>
      <c r="P2" s="99"/>
      <c r="Q2" s="99"/>
      <c r="R2" s="99"/>
      <c r="S2" s="99"/>
      <c r="T2" s="100">
        <f>SUM(O2:S2)</f>
        <v>109</v>
      </c>
      <c r="U2" s="101">
        <v>10</v>
      </c>
      <c r="V2" s="102">
        <f>W2*L2*$V$1</f>
        <v>77.01408</v>
      </c>
      <c r="W2" s="99">
        <v>6.8</v>
      </c>
      <c r="X2" s="99">
        <f>SUM(T2:V2)</f>
        <v>196.01408</v>
      </c>
      <c r="Y2" s="103">
        <f>X2/W2*1.1</f>
        <v>31.70816</v>
      </c>
      <c r="Z2" s="103">
        <f>X2/W2*1.3</f>
        <v>37.47328</v>
      </c>
      <c r="AA2" s="99"/>
      <c r="AB2" s="104">
        <f>Y2*1.02</f>
        <v>32.3423232</v>
      </c>
      <c r="AC2" s="104">
        <f>AB2*1.22</f>
        <v>39.457634304</v>
      </c>
      <c r="AD2" s="104"/>
    </row>
    <row r="3" s="18" customFormat="1" ht="40" customHeight="1" spans="1:31">
      <c r="A3" s="4">
        <v>2</v>
      </c>
      <c r="B3" s="105" t="s">
        <v>558</v>
      </c>
      <c r="C3" s="95" t="e">
        <f>IF(A3="","",VLOOKUP(B3,实时库存!$A$3:$F$99682,4,0))</f>
        <v>#N/A</v>
      </c>
      <c r="D3" s="95" t="e">
        <f>IF(A3="","",VLOOKUP(B3,实时库存!$A$3:$G$99682,7,0))</f>
        <v>#N/A</v>
      </c>
      <c r="E3" s="106"/>
      <c r="F3" s="97"/>
      <c r="G3" s="106">
        <v>64</v>
      </c>
      <c r="H3" s="106">
        <v>64</v>
      </c>
      <c r="I3" s="106">
        <v>51</v>
      </c>
      <c r="J3" s="97">
        <v>5.7</v>
      </c>
      <c r="K3" s="98">
        <f t="shared" ref="K3:K34" si="0">G3*H3*I3/5000</f>
        <v>41.7792</v>
      </c>
      <c r="L3" s="98">
        <f t="shared" ref="L3:L34" si="1">G3*H3*I3/1000000</f>
        <v>0.208896</v>
      </c>
      <c r="M3" s="93">
        <f t="shared" ref="M3:M34" si="2">68/L3</f>
        <v>325.520833333333</v>
      </c>
      <c r="N3" s="93">
        <f t="shared" ref="N3:N34" si="3">M3/12</f>
        <v>27.1267361111111</v>
      </c>
      <c r="O3" s="99">
        <v>169</v>
      </c>
      <c r="P3" s="99"/>
      <c r="Q3" s="99"/>
      <c r="R3" s="99"/>
      <c r="S3" s="99"/>
      <c r="T3" s="100">
        <f t="shared" ref="T3:T37" si="4">SUM(O3:S3)</f>
        <v>169</v>
      </c>
      <c r="U3" s="101">
        <v>10</v>
      </c>
      <c r="V3" s="102">
        <f t="shared" ref="V3:V37" si="5">W3*L3*$V$1</f>
        <v>213.07392</v>
      </c>
      <c r="W3" s="99">
        <v>6.8</v>
      </c>
      <c r="X3" s="99">
        <f t="shared" ref="X3:X37" si="6">SUM(T3:V3)</f>
        <v>392.07392</v>
      </c>
      <c r="Y3" s="103">
        <f t="shared" ref="Y3:Y37" si="7">X3/W3*1.1</f>
        <v>63.4237223529412</v>
      </c>
      <c r="Z3" s="103">
        <f t="shared" ref="Z3:Z37" si="8">X3/W3*1.3</f>
        <v>74.9553082352941</v>
      </c>
      <c r="AA3" s="99"/>
      <c r="AB3" s="104">
        <f t="shared" ref="AB3:AB37" si="9">Y3*1.02</f>
        <v>64.6921968</v>
      </c>
      <c r="AC3" s="104">
        <f t="shared" ref="AC3:AC37" si="10">AB3*1.22</f>
        <v>78.924480096</v>
      </c>
      <c r="AD3" s="104"/>
    </row>
    <row r="4" s="18" customFormat="1" customHeight="1" spans="1:31">
      <c r="A4" s="4">
        <v>3</v>
      </c>
      <c r="B4" s="107" t="s">
        <v>519</v>
      </c>
      <c r="C4" s="95" t="str">
        <f>IF(A4="","",VLOOKUP(B4,实时库存!$A$3:$F$99682,4,0))</f>
        <v>2</v>
      </c>
      <c r="D4" s="95" t="str">
        <f>IF(A4="","",VLOOKUP(B4,实时库存!$A$3:$G$99682,7,0))</f>
        <v>30</v>
      </c>
      <c r="E4" s="106"/>
      <c r="F4" s="108"/>
      <c r="G4" s="106">
        <v>62</v>
      </c>
      <c r="H4" s="106">
        <v>27</v>
      </c>
      <c r="I4" s="106">
        <v>27</v>
      </c>
      <c r="J4" s="106">
        <v>2.15</v>
      </c>
      <c r="K4" s="98">
        <f t="shared" si="0"/>
        <v>9.0396</v>
      </c>
      <c r="L4" s="98">
        <f t="shared" si="1"/>
        <v>0.045198</v>
      </c>
      <c r="M4" s="93">
        <f t="shared" si="2"/>
        <v>1504.49134917474</v>
      </c>
      <c r="N4" s="93">
        <f t="shared" si="3"/>
        <v>125.374279097895</v>
      </c>
      <c r="O4" s="99">
        <v>182</v>
      </c>
      <c r="P4" s="99"/>
      <c r="Q4" s="99"/>
      <c r="R4" s="99"/>
      <c r="S4" s="99"/>
      <c r="T4" s="100">
        <f t="shared" si="4"/>
        <v>182</v>
      </c>
      <c r="U4" s="101">
        <v>10</v>
      </c>
      <c r="V4" s="102">
        <f t="shared" si="5"/>
        <v>46.10196</v>
      </c>
      <c r="W4" s="99">
        <v>6.8</v>
      </c>
      <c r="X4" s="99">
        <f t="shared" si="6"/>
        <v>238.10196</v>
      </c>
      <c r="Y4" s="103">
        <f t="shared" si="7"/>
        <v>38.5164935294118</v>
      </c>
      <c r="Z4" s="103">
        <f t="shared" si="8"/>
        <v>45.5194923529412</v>
      </c>
      <c r="AA4" s="99"/>
      <c r="AB4" s="104">
        <f t="shared" si="9"/>
        <v>39.2868234</v>
      </c>
      <c r="AC4" s="104">
        <f t="shared" si="10"/>
        <v>47.929924548</v>
      </c>
      <c r="AD4" s="104"/>
    </row>
    <row r="5" s="18" customFormat="1" ht="30" customHeight="1" spans="1:31">
      <c r="A5" s="4">
        <v>4</v>
      </c>
      <c r="B5" s="107" t="s">
        <v>490</v>
      </c>
      <c r="C5" s="95" t="str">
        <f>IF(A5="","",VLOOKUP(B5,实时库存!$A$3:$F$99682,4,0))</f>
        <v>1</v>
      </c>
      <c r="D5" s="95" t="str">
        <f>IF(A5="","",VLOOKUP(B5,实时库存!$A$3:$G$99682,7,0))</f>
        <v>0</v>
      </c>
      <c r="E5" s="106"/>
      <c r="F5" s="109"/>
      <c r="G5" s="106">
        <v>32</v>
      </c>
      <c r="H5" s="106">
        <v>32</v>
      </c>
      <c r="I5" s="106">
        <v>24</v>
      </c>
      <c r="J5" s="106">
        <v>1.25</v>
      </c>
      <c r="K5" s="98">
        <f t="shared" si="0"/>
        <v>4.9152</v>
      </c>
      <c r="L5" s="98">
        <f t="shared" si="1"/>
        <v>0.024576</v>
      </c>
      <c r="M5" s="93">
        <f t="shared" si="2"/>
        <v>2766.92708333333</v>
      </c>
      <c r="N5" s="93">
        <f t="shared" si="3"/>
        <v>230.577256944444</v>
      </c>
      <c r="O5" s="99">
        <v>70</v>
      </c>
      <c r="P5" s="99">
        <v>6</v>
      </c>
      <c r="Q5" s="99"/>
      <c r="R5" s="99"/>
      <c r="S5" s="99"/>
      <c r="T5" s="100">
        <f t="shared" si="4"/>
        <v>76</v>
      </c>
      <c r="U5" s="101">
        <v>10</v>
      </c>
      <c r="V5" s="102">
        <f t="shared" si="5"/>
        <v>25.06752</v>
      </c>
      <c r="W5" s="99">
        <v>6.8</v>
      </c>
      <c r="X5" s="99">
        <f t="shared" si="6"/>
        <v>111.06752</v>
      </c>
      <c r="Y5" s="103">
        <f t="shared" si="7"/>
        <v>17.9668047058824</v>
      </c>
      <c r="Z5" s="103">
        <f t="shared" si="8"/>
        <v>21.2334964705882</v>
      </c>
      <c r="AA5" s="99"/>
      <c r="AB5" s="104">
        <f t="shared" si="9"/>
        <v>18.3261408</v>
      </c>
      <c r="AC5" s="104">
        <f t="shared" si="10"/>
        <v>22.357891776</v>
      </c>
      <c r="AD5" s="104"/>
    </row>
    <row r="6" s="4" customFormat="1" ht="30" customHeight="1" spans="1:31">
      <c r="A6" s="4">
        <v>5</v>
      </c>
      <c r="B6" s="94" t="s">
        <v>493</v>
      </c>
      <c r="C6" s="95" t="str">
        <f>IF(A6="","",VLOOKUP(B6,实时库存!$A$3:$F$99682,4,0))</f>
        <v>3</v>
      </c>
      <c r="D6" s="95" t="str">
        <f>IF(A6="","",VLOOKUP(B6,实时库存!$A$3:$G$99682,7,0))</f>
        <v>0</v>
      </c>
      <c r="E6" s="110" t="s">
        <v>568</v>
      </c>
      <c r="F6" s="111"/>
      <c r="G6" s="97">
        <v>44</v>
      </c>
      <c r="H6" s="97">
        <v>44</v>
      </c>
      <c r="I6" s="97">
        <v>29</v>
      </c>
      <c r="J6" s="97">
        <v>2.75</v>
      </c>
      <c r="K6" s="98">
        <f t="shared" si="0"/>
        <v>11.2288</v>
      </c>
      <c r="L6" s="98">
        <f t="shared" si="1"/>
        <v>0.056144</v>
      </c>
      <c r="M6" s="93">
        <f t="shared" si="2"/>
        <v>1211.1712738672</v>
      </c>
      <c r="N6" s="93">
        <f t="shared" si="3"/>
        <v>100.930939488933</v>
      </c>
      <c r="O6" s="99">
        <v>86</v>
      </c>
      <c r="P6" s="99">
        <v>8</v>
      </c>
      <c r="Q6" s="99"/>
      <c r="R6" s="99">
        <v>2</v>
      </c>
      <c r="S6" s="99"/>
      <c r="T6" s="100">
        <f t="shared" si="4"/>
        <v>96</v>
      </c>
      <c r="U6" s="101">
        <v>10</v>
      </c>
      <c r="V6" s="102">
        <f t="shared" si="5"/>
        <v>57.26688</v>
      </c>
      <c r="W6" s="99">
        <v>6.8</v>
      </c>
      <c r="X6" s="99">
        <f t="shared" si="6"/>
        <v>163.26688</v>
      </c>
      <c r="Y6" s="103">
        <f t="shared" si="7"/>
        <v>26.4108188235294</v>
      </c>
      <c r="Z6" s="103">
        <f t="shared" si="8"/>
        <v>31.2127858823529</v>
      </c>
      <c r="AA6" s="99"/>
      <c r="AB6" s="104">
        <f t="shared" si="9"/>
        <v>26.9390352</v>
      </c>
      <c r="AC6" s="104">
        <f t="shared" si="10"/>
        <v>32.865622944</v>
      </c>
      <c r="AD6" s="104"/>
    </row>
    <row r="7" s="18" customFormat="1" ht="30" customHeight="1" spans="1:31">
      <c r="A7" s="4">
        <v>6</v>
      </c>
      <c r="B7" s="112" t="s">
        <v>497</v>
      </c>
      <c r="C7" s="95" t="str">
        <f>IF(A7="","",VLOOKUP(B7,实时库存!$A$3:$F$99682,4,0))</f>
        <v>63</v>
      </c>
      <c r="D7" s="95" t="str">
        <f>IF(A7="","",VLOOKUP(B7,实时库存!$A$3:$G$99682,7,0))</f>
        <v>0</v>
      </c>
      <c r="E7" s="106"/>
      <c r="F7" s="109"/>
      <c r="G7" s="106">
        <v>52</v>
      </c>
      <c r="H7" s="106">
        <v>52</v>
      </c>
      <c r="I7" s="106">
        <v>29</v>
      </c>
      <c r="J7" s="106">
        <v>4</v>
      </c>
      <c r="K7" s="98">
        <f t="shared" si="0"/>
        <v>15.6832</v>
      </c>
      <c r="L7" s="98">
        <f t="shared" si="1"/>
        <v>0.078416</v>
      </c>
      <c r="M7" s="93">
        <f t="shared" si="2"/>
        <v>867.169965313201</v>
      </c>
      <c r="N7" s="93">
        <f t="shared" si="3"/>
        <v>72.2641637761001</v>
      </c>
      <c r="O7" s="99">
        <v>112</v>
      </c>
      <c r="P7" s="99">
        <v>10</v>
      </c>
      <c r="Q7" s="99"/>
      <c r="R7" s="99" t="s">
        <v>559</v>
      </c>
      <c r="S7" s="99"/>
      <c r="T7" s="100">
        <f t="shared" si="4"/>
        <v>122</v>
      </c>
      <c r="U7" s="101">
        <v>10</v>
      </c>
      <c r="V7" s="102">
        <f t="shared" si="5"/>
        <v>79.98432</v>
      </c>
      <c r="W7" s="99">
        <v>6.8</v>
      </c>
      <c r="X7" s="99">
        <f t="shared" si="6"/>
        <v>211.98432</v>
      </c>
      <c r="Y7" s="103">
        <f t="shared" si="7"/>
        <v>34.2915811764706</v>
      </c>
      <c r="Z7" s="103">
        <f t="shared" si="8"/>
        <v>40.5264141176471</v>
      </c>
      <c r="AA7" s="99"/>
      <c r="AB7" s="104">
        <f t="shared" si="9"/>
        <v>34.9774128</v>
      </c>
      <c r="AC7" s="104">
        <f t="shared" si="10"/>
        <v>42.672443616</v>
      </c>
      <c r="AD7" s="104"/>
    </row>
    <row r="8" s="18" customFormat="1" ht="30" customHeight="1" spans="1:31">
      <c r="A8" s="4">
        <v>7</v>
      </c>
      <c r="B8" s="94" t="s">
        <v>499</v>
      </c>
      <c r="C8" s="95" t="str">
        <f>IF(A8="","",VLOOKUP(B8,实时库存!$A$3:$F$99682,4,0))</f>
        <v>0</v>
      </c>
      <c r="D8" s="95" t="str">
        <f>IF(A8="","",VLOOKUP(B8,实时库存!$A$3:$G$99682,7,0))</f>
        <v>0</v>
      </c>
      <c r="E8" s="106"/>
      <c r="F8" s="109"/>
      <c r="G8" s="106">
        <v>64</v>
      </c>
      <c r="H8" s="106">
        <v>63</v>
      </c>
      <c r="I8" s="106">
        <v>33</v>
      </c>
      <c r="J8" s="106">
        <v>5.1</v>
      </c>
      <c r="K8" s="98">
        <f t="shared" si="0"/>
        <v>26.6112</v>
      </c>
      <c r="L8" s="98">
        <f t="shared" si="1"/>
        <v>0.133056</v>
      </c>
      <c r="M8" s="93">
        <f t="shared" si="2"/>
        <v>511.063011063011</v>
      </c>
      <c r="N8" s="93">
        <f t="shared" si="3"/>
        <v>42.5885842552509</v>
      </c>
      <c r="O8" s="99">
        <v>132</v>
      </c>
      <c r="P8" s="99">
        <v>12</v>
      </c>
      <c r="Q8" s="99"/>
      <c r="R8" s="99">
        <v>2</v>
      </c>
      <c r="S8" s="99"/>
      <c r="T8" s="100">
        <f t="shared" si="4"/>
        <v>146</v>
      </c>
      <c r="U8" s="101">
        <v>10</v>
      </c>
      <c r="V8" s="102">
        <f t="shared" si="5"/>
        <v>135.71712</v>
      </c>
      <c r="W8" s="99">
        <v>6.8</v>
      </c>
      <c r="X8" s="99">
        <f t="shared" si="6"/>
        <v>291.71712</v>
      </c>
      <c r="Y8" s="103">
        <f t="shared" si="7"/>
        <v>47.1895341176471</v>
      </c>
      <c r="Z8" s="103">
        <f t="shared" si="8"/>
        <v>55.7694494117647</v>
      </c>
      <c r="AA8" s="99"/>
      <c r="AB8" s="104">
        <f t="shared" si="9"/>
        <v>48.1333248</v>
      </c>
      <c r="AC8" s="104">
        <f t="shared" si="10"/>
        <v>58.722656256</v>
      </c>
      <c r="AD8" s="104"/>
    </row>
    <row r="9" s="4" customFormat="1" customHeight="1" spans="1:31">
      <c r="A9" s="4">
        <v>8</v>
      </c>
      <c r="B9" s="94" t="s">
        <v>508</v>
      </c>
      <c r="C9" s="95" t="str">
        <f>IF(A9="","",VLOOKUP(B9,实时库存!$A$3:$F$99682,4,0))</f>
        <v>14</v>
      </c>
      <c r="D9" s="95" t="str">
        <f>IF(A9="","",VLOOKUP(B9,实时库存!$A$3:$G$99682,7,0))</f>
        <v>0</v>
      </c>
      <c r="E9" s="113" t="s">
        <v>569</v>
      </c>
      <c r="F9" s="97"/>
      <c r="G9" s="97">
        <v>49</v>
      </c>
      <c r="H9" s="97">
        <v>42</v>
      </c>
      <c r="I9" s="97">
        <v>26</v>
      </c>
      <c r="J9" s="114">
        <v>2.4</v>
      </c>
      <c r="K9" s="98">
        <f t="shared" si="0"/>
        <v>10.7016</v>
      </c>
      <c r="L9" s="98">
        <f t="shared" si="1"/>
        <v>0.053508</v>
      </c>
      <c r="M9" s="93">
        <f t="shared" si="2"/>
        <v>1270.83800553188</v>
      </c>
      <c r="N9" s="93">
        <f t="shared" si="3"/>
        <v>105.903167127657</v>
      </c>
      <c r="O9" s="99">
        <v>77</v>
      </c>
      <c r="P9" s="99">
        <v>6</v>
      </c>
      <c r="Q9" s="99"/>
      <c r="R9" s="99"/>
      <c r="S9" s="99"/>
      <c r="T9" s="100">
        <f t="shared" si="4"/>
        <v>83</v>
      </c>
      <c r="U9" s="101">
        <v>10</v>
      </c>
      <c r="V9" s="102">
        <f t="shared" si="5"/>
        <v>54.57816</v>
      </c>
      <c r="W9" s="99">
        <v>6.8</v>
      </c>
      <c r="X9" s="99">
        <f t="shared" si="6"/>
        <v>147.57816</v>
      </c>
      <c r="Y9" s="103">
        <f t="shared" si="7"/>
        <v>23.8729376470588</v>
      </c>
      <c r="Z9" s="103">
        <f t="shared" si="8"/>
        <v>28.2134717647059</v>
      </c>
      <c r="AA9" s="99"/>
      <c r="AB9" s="104">
        <f t="shared" si="9"/>
        <v>24.3503964</v>
      </c>
      <c r="AC9" s="104">
        <f t="shared" si="10"/>
        <v>29.707483608</v>
      </c>
      <c r="AD9" s="104"/>
    </row>
    <row r="10" s="4" customFormat="1" ht="50" customHeight="1" spans="1:31">
      <c r="A10" s="4">
        <v>9</v>
      </c>
      <c r="B10" s="115" t="s">
        <v>524</v>
      </c>
      <c r="C10" s="95" t="str">
        <f>IF(A10="","",VLOOKUP(B10,实时库存!$A$3:$F$99682,4,0))</f>
        <v>0</v>
      </c>
      <c r="D10" s="95" t="str">
        <f>IF(A10="","",VLOOKUP(B10,实时库存!$A$3:$G$99682,7,0))</f>
        <v>10</v>
      </c>
      <c r="E10" s="115"/>
      <c r="F10" s="109"/>
      <c r="G10" s="116">
        <v>158</v>
      </c>
      <c r="H10" s="116">
        <v>33</v>
      </c>
      <c r="I10" s="116">
        <v>34</v>
      </c>
      <c r="J10" s="117">
        <v>10.8</v>
      </c>
      <c r="K10" s="98">
        <f t="shared" si="0"/>
        <v>35.4552</v>
      </c>
      <c r="L10" s="98">
        <f t="shared" si="1"/>
        <v>0.177276</v>
      </c>
      <c r="M10" s="93">
        <f t="shared" si="2"/>
        <v>383.582662063675</v>
      </c>
      <c r="N10" s="93">
        <f t="shared" si="3"/>
        <v>31.9652218386396</v>
      </c>
      <c r="O10" s="99">
        <v>350</v>
      </c>
      <c r="P10" s="99">
        <v>13</v>
      </c>
      <c r="Q10" s="99"/>
      <c r="R10" s="99">
        <v>2</v>
      </c>
      <c r="S10" s="99"/>
      <c r="T10" s="100">
        <f t="shared" si="4"/>
        <v>365</v>
      </c>
      <c r="U10" s="101">
        <v>10</v>
      </c>
      <c r="V10" s="102">
        <f t="shared" si="5"/>
        <v>180.82152</v>
      </c>
      <c r="W10" s="99">
        <v>6.8</v>
      </c>
      <c r="X10" s="99">
        <f t="shared" si="6"/>
        <v>555.82152</v>
      </c>
      <c r="Y10" s="103">
        <f t="shared" si="7"/>
        <v>89.9123047058824</v>
      </c>
      <c r="Z10" s="103">
        <f t="shared" si="8"/>
        <v>106.259996470588</v>
      </c>
      <c r="AA10" s="118"/>
      <c r="AB10" s="104">
        <f t="shared" si="9"/>
        <v>91.7105508</v>
      </c>
      <c r="AC10" s="104">
        <f t="shared" si="10"/>
        <v>111.886871976</v>
      </c>
      <c r="AD10" s="118"/>
      <c r="AE10" s="4">
        <v>300</v>
      </c>
    </row>
    <row r="11" s="4" customFormat="1" ht="50" customHeight="1" spans="1:31">
      <c r="A11" s="4">
        <v>10</v>
      </c>
      <c r="B11" s="115" t="s">
        <v>523</v>
      </c>
      <c r="C11" s="95" t="str">
        <f>IF(A11="","",VLOOKUP(B11,实时库存!$A$3:$F$99682,4,0))</f>
        <v>0</v>
      </c>
      <c r="D11" s="95" t="str">
        <f>IF(A11="","",VLOOKUP(B11,实时库存!$A$3:$G$99682,7,0))</f>
        <v>20</v>
      </c>
      <c r="E11" s="115"/>
      <c r="F11" s="109"/>
      <c r="G11" s="116">
        <v>112</v>
      </c>
      <c r="H11" s="116">
        <v>33</v>
      </c>
      <c r="I11" s="116">
        <v>34</v>
      </c>
      <c r="J11" s="117">
        <v>9</v>
      </c>
      <c r="K11" s="98">
        <f t="shared" si="0"/>
        <v>25.1328</v>
      </c>
      <c r="L11" s="98">
        <f t="shared" si="1"/>
        <v>0.125664</v>
      </c>
      <c r="M11" s="93">
        <f t="shared" si="2"/>
        <v>541.125541125541</v>
      </c>
      <c r="N11" s="93">
        <f t="shared" si="3"/>
        <v>45.0937950937951</v>
      </c>
      <c r="O11" s="99">
        <v>508</v>
      </c>
      <c r="P11" s="99">
        <v>16</v>
      </c>
      <c r="Q11" s="99"/>
      <c r="R11" s="99">
        <v>2</v>
      </c>
      <c r="S11" s="99"/>
      <c r="T11" s="100">
        <f t="shared" si="4"/>
        <v>526</v>
      </c>
      <c r="U11" s="101">
        <v>10</v>
      </c>
      <c r="V11" s="102">
        <f t="shared" si="5"/>
        <v>128.17728</v>
      </c>
      <c r="W11" s="99">
        <v>6.8</v>
      </c>
      <c r="X11" s="99">
        <f t="shared" si="6"/>
        <v>664.17728</v>
      </c>
      <c r="Y11" s="103">
        <f t="shared" si="7"/>
        <v>107.440442352941</v>
      </c>
      <c r="Z11" s="103">
        <f t="shared" si="8"/>
        <v>126.975068235294</v>
      </c>
      <c r="AA11" s="118"/>
      <c r="AB11" s="104">
        <f t="shared" si="9"/>
        <v>109.5892512</v>
      </c>
      <c r="AC11" s="104">
        <f t="shared" si="10"/>
        <v>133.698886464</v>
      </c>
      <c r="AD11" s="118"/>
      <c r="AE11" s="4">
        <v>800</v>
      </c>
    </row>
    <row r="12" s="4" customFormat="1" ht="50" customHeight="1" spans="1:31">
      <c r="A12" s="4">
        <v>11</v>
      </c>
      <c r="B12" s="115" t="s">
        <v>521</v>
      </c>
      <c r="C12" s="95" t="str">
        <f>IF(A12="","",VLOOKUP(B12,实时库存!$A$3:$F$99682,4,0))</f>
        <v>0</v>
      </c>
      <c r="D12" s="95" t="str">
        <f>IF(A12="","",VLOOKUP(B12,实时库存!$A$3:$G$99682,7,0))</f>
        <v>10</v>
      </c>
      <c r="E12" s="115"/>
      <c r="F12" s="109"/>
      <c r="G12" s="116">
        <v>174</v>
      </c>
      <c r="H12" s="116">
        <v>44</v>
      </c>
      <c r="I12" s="116">
        <v>45</v>
      </c>
      <c r="J12" s="117">
        <v>12</v>
      </c>
      <c r="K12" s="98">
        <f t="shared" si="0"/>
        <v>68.904</v>
      </c>
      <c r="L12" s="98">
        <f t="shared" si="1"/>
        <v>0.34452</v>
      </c>
      <c r="M12" s="93">
        <f t="shared" si="2"/>
        <v>197.376059445025</v>
      </c>
      <c r="N12" s="93">
        <f t="shared" si="3"/>
        <v>16.4480049537521</v>
      </c>
      <c r="O12" s="99">
        <v>508</v>
      </c>
      <c r="P12" s="99">
        <v>18</v>
      </c>
      <c r="Q12" s="99"/>
      <c r="R12" s="99">
        <v>2</v>
      </c>
      <c r="S12" s="99"/>
      <c r="T12" s="100">
        <f t="shared" si="4"/>
        <v>528</v>
      </c>
      <c r="U12" s="101">
        <v>10</v>
      </c>
      <c r="V12" s="102">
        <f t="shared" si="5"/>
        <v>351.4104</v>
      </c>
      <c r="W12" s="99">
        <v>6.8</v>
      </c>
      <c r="X12" s="99">
        <f t="shared" si="6"/>
        <v>889.4104</v>
      </c>
      <c r="Y12" s="103">
        <f t="shared" si="7"/>
        <v>143.875211764706</v>
      </c>
      <c r="Z12" s="103">
        <f t="shared" si="8"/>
        <v>170.034341176471</v>
      </c>
      <c r="AA12" s="118"/>
      <c r="AB12" s="104">
        <f t="shared" si="9"/>
        <v>146.752716</v>
      </c>
      <c r="AC12" s="104">
        <f t="shared" si="10"/>
        <v>179.03831352</v>
      </c>
      <c r="AD12" s="118"/>
      <c r="AE12" s="4">
        <v>800</v>
      </c>
    </row>
    <row r="13" s="4" customFormat="1" ht="50" customHeight="1" spans="1:31">
      <c r="A13" s="4">
        <v>12</v>
      </c>
      <c r="B13" s="115" t="s">
        <v>522</v>
      </c>
      <c r="C13" s="95" t="str">
        <f>IF(A13="","",VLOOKUP(B13,实时库存!$A$3:$F$99682,4,0))</f>
        <v>0</v>
      </c>
      <c r="D13" s="95" t="str">
        <f>IF(A13="","",VLOOKUP(B13,实时库存!$A$3:$G$99682,7,0))</f>
        <v>20</v>
      </c>
      <c r="E13" s="115"/>
      <c r="F13" s="109"/>
      <c r="G13" s="116">
        <v>104</v>
      </c>
      <c r="H13" s="116">
        <v>44</v>
      </c>
      <c r="I13" s="116">
        <v>45</v>
      </c>
      <c r="J13" s="117">
        <v>9</v>
      </c>
      <c r="K13" s="98">
        <f t="shared" si="0"/>
        <v>41.184</v>
      </c>
      <c r="L13" s="98">
        <f t="shared" si="1"/>
        <v>0.20592</v>
      </c>
      <c r="M13" s="93">
        <f t="shared" si="2"/>
        <v>330.22533022533</v>
      </c>
      <c r="N13" s="93">
        <f t="shared" si="3"/>
        <v>27.5187775187775</v>
      </c>
      <c r="O13" s="99">
        <v>258</v>
      </c>
      <c r="P13" s="99">
        <v>15</v>
      </c>
      <c r="Q13" s="99"/>
      <c r="R13" s="99">
        <v>2</v>
      </c>
      <c r="S13" s="99"/>
      <c r="T13" s="100">
        <f t="shared" si="4"/>
        <v>275</v>
      </c>
      <c r="U13" s="101">
        <v>10</v>
      </c>
      <c r="V13" s="102">
        <f t="shared" si="5"/>
        <v>210.0384</v>
      </c>
      <c r="W13" s="99">
        <v>6.8</v>
      </c>
      <c r="X13" s="99">
        <f t="shared" si="6"/>
        <v>495.0384</v>
      </c>
      <c r="Y13" s="103">
        <f t="shared" si="7"/>
        <v>80.0797411764706</v>
      </c>
      <c r="Z13" s="103">
        <f t="shared" si="8"/>
        <v>94.6396941176471</v>
      </c>
      <c r="AA13" s="118"/>
      <c r="AB13" s="104">
        <f t="shared" si="9"/>
        <v>81.681336</v>
      </c>
      <c r="AC13" s="104">
        <f t="shared" si="10"/>
        <v>99.65122992</v>
      </c>
      <c r="AD13" s="118"/>
      <c r="AE13" s="4">
        <v>300</v>
      </c>
    </row>
    <row r="14" s="18" customFormat="1" ht="30" customHeight="1" spans="1:31">
      <c r="A14" s="4">
        <v>13</v>
      </c>
      <c r="B14" s="107" t="s">
        <v>511</v>
      </c>
      <c r="C14" s="95" t="str">
        <f>IF(A14="","",VLOOKUP(B14,实时库存!$A$3:$F$99682,4,0))</f>
        <v>47</v>
      </c>
      <c r="D14" s="95" t="str">
        <f>IF(A14="","",VLOOKUP(B14,实时库存!$A$3:$G$99682,7,0))</f>
        <v>80</v>
      </c>
      <c r="E14" s="106"/>
      <c r="F14" s="109"/>
      <c r="G14" s="106">
        <v>42</v>
      </c>
      <c r="H14" s="106">
        <v>41</v>
      </c>
      <c r="I14" s="106">
        <v>26</v>
      </c>
      <c r="J14" s="106">
        <v>2.5</v>
      </c>
      <c r="K14" s="98">
        <f t="shared" si="0"/>
        <v>8.9544</v>
      </c>
      <c r="L14" s="98">
        <f t="shared" si="1"/>
        <v>0.044772</v>
      </c>
      <c r="M14" s="93">
        <f t="shared" si="2"/>
        <v>1518.80639685518</v>
      </c>
      <c r="N14" s="93">
        <f t="shared" si="3"/>
        <v>126.567199737931</v>
      </c>
      <c r="O14" s="99">
        <v>69</v>
      </c>
      <c r="P14" s="99">
        <v>8</v>
      </c>
      <c r="Q14" s="99"/>
      <c r="R14" s="99"/>
      <c r="S14" s="99"/>
      <c r="T14" s="100">
        <f t="shared" si="4"/>
        <v>77</v>
      </c>
      <c r="U14" s="101">
        <v>10</v>
      </c>
      <c r="V14" s="102">
        <f t="shared" si="5"/>
        <v>45.66744</v>
      </c>
      <c r="W14" s="99">
        <v>6.8</v>
      </c>
      <c r="X14" s="99">
        <f t="shared" si="6"/>
        <v>132.66744</v>
      </c>
      <c r="Y14" s="103">
        <f t="shared" si="7"/>
        <v>21.4609094117647</v>
      </c>
      <c r="Z14" s="103">
        <f t="shared" si="8"/>
        <v>25.3628929411765</v>
      </c>
      <c r="AA14" s="99"/>
      <c r="AB14" s="104">
        <f t="shared" si="9"/>
        <v>21.8901276</v>
      </c>
      <c r="AC14" s="104">
        <f t="shared" si="10"/>
        <v>26.705955672</v>
      </c>
      <c r="AD14" s="104"/>
    </row>
    <row r="15" s="18" customFormat="1" ht="30" customHeight="1" spans="1:31">
      <c r="A15" s="4">
        <v>14</v>
      </c>
      <c r="B15" s="105" t="s">
        <v>514</v>
      </c>
      <c r="C15" s="95" t="str">
        <f>IF(A15="","",VLOOKUP(B15,实时库存!$A$3:$F$99682,4,0))</f>
        <v>1</v>
      </c>
      <c r="D15" s="95" t="str">
        <f>IF(A15="","",VLOOKUP(B15,实时库存!$A$3:$G$99682,7,0))</f>
        <v>0</v>
      </c>
      <c r="E15" s="106"/>
      <c r="F15" s="109"/>
      <c r="G15" s="106">
        <v>51</v>
      </c>
      <c r="H15" s="106">
        <v>52</v>
      </c>
      <c r="I15" s="106">
        <v>31</v>
      </c>
      <c r="J15" s="106">
        <v>2.8</v>
      </c>
      <c r="K15" s="98">
        <f t="shared" si="0"/>
        <v>16.4424</v>
      </c>
      <c r="L15" s="98">
        <f t="shared" si="1"/>
        <v>0.082212</v>
      </c>
      <c r="M15" s="93">
        <f t="shared" si="2"/>
        <v>827.129859387924</v>
      </c>
      <c r="N15" s="93">
        <f t="shared" si="3"/>
        <v>68.927488282327</v>
      </c>
      <c r="O15" s="99">
        <v>92</v>
      </c>
      <c r="P15" s="99">
        <v>10</v>
      </c>
      <c r="Q15" s="99"/>
      <c r="R15" s="99"/>
      <c r="S15" s="99"/>
      <c r="T15" s="100">
        <f t="shared" si="4"/>
        <v>102</v>
      </c>
      <c r="U15" s="101">
        <v>10</v>
      </c>
      <c r="V15" s="102">
        <f t="shared" si="5"/>
        <v>83.85624</v>
      </c>
      <c r="W15" s="99">
        <v>6.8</v>
      </c>
      <c r="X15" s="99">
        <f t="shared" si="6"/>
        <v>195.85624</v>
      </c>
      <c r="Y15" s="103">
        <f t="shared" si="7"/>
        <v>31.6826270588235</v>
      </c>
      <c r="Z15" s="103">
        <f t="shared" si="8"/>
        <v>37.4431047058824</v>
      </c>
      <c r="AA15" s="99"/>
      <c r="AB15" s="104">
        <f t="shared" si="9"/>
        <v>32.3162796</v>
      </c>
      <c r="AC15" s="104">
        <f t="shared" si="10"/>
        <v>39.425861112</v>
      </c>
      <c r="AD15" s="104"/>
    </row>
    <row r="16" s="18" customFormat="1" ht="30" customHeight="1" spans="1:31">
      <c r="A16" s="4">
        <v>15</v>
      </c>
      <c r="B16" s="105" t="s">
        <v>518</v>
      </c>
      <c r="C16" s="95" t="str">
        <f>IF(A16="","",VLOOKUP(B16,实时库存!$A$3:$F$99682,4,0))</f>
        <v>69</v>
      </c>
      <c r="D16" s="95" t="str">
        <f>IF(A16="","",VLOOKUP(B16,实时库存!$A$3:$G$99682,7,0))</f>
        <v>0</v>
      </c>
      <c r="E16" s="106"/>
      <c r="F16" s="109"/>
      <c r="G16" s="106">
        <v>63.5</v>
      </c>
      <c r="H16" s="106">
        <v>63</v>
      </c>
      <c r="I16" s="106">
        <v>35.5</v>
      </c>
      <c r="J16" s="119">
        <v>5.05</v>
      </c>
      <c r="K16" s="98">
        <f t="shared" si="0"/>
        <v>28.40355</v>
      </c>
      <c r="L16" s="98">
        <f t="shared" si="1"/>
        <v>0.14201775</v>
      </c>
      <c r="M16" s="93">
        <f t="shared" si="2"/>
        <v>478.813387763149</v>
      </c>
      <c r="N16" s="93">
        <f t="shared" si="3"/>
        <v>39.9011156469291</v>
      </c>
      <c r="O16" s="99">
        <v>149</v>
      </c>
      <c r="P16" s="99">
        <v>12</v>
      </c>
      <c r="Q16" s="99"/>
      <c r="R16" s="99"/>
      <c r="S16" s="99"/>
      <c r="T16" s="100">
        <f t="shared" si="4"/>
        <v>161</v>
      </c>
      <c r="U16" s="101">
        <v>10</v>
      </c>
      <c r="V16" s="102">
        <f t="shared" si="5"/>
        <v>144.858105</v>
      </c>
      <c r="W16" s="99">
        <v>6.8</v>
      </c>
      <c r="X16" s="99">
        <f t="shared" si="6"/>
        <v>315.858105</v>
      </c>
      <c r="Y16" s="103">
        <f t="shared" si="7"/>
        <v>51.0946934558824</v>
      </c>
      <c r="Z16" s="103">
        <f t="shared" si="8"/>
        <v>60.3846377205882</v>
      </c>
      <c r="AA16" s="99"/>
      <c r="AB16" s="104">
        <f t="shared" si="9"/>
        <v>52.116587325</v>
      </c>
      <c r="AC16" s="104">
        <f t="shared" si="10"/>
        <v>63.5822365365</v>
      </c>
      <c r="AD16" s="104"/>
    </row>
    <row r="17" s="4" customFormat="1" ht="40" customHeight="1" spans="1:30">
      <c r="A17" s="4">
        <v>16</v>
      </c>
      <c r="B17" s="94" t="s">
        <v>85</v>
      </c>
      <c r="C17" s="95" t="str">
        <f>IF(A17="","",VLOOKUP(B17,实时库存!$A$3:$F$99682,4,0))</f>
        <v>2</v>
      </c>
      <c r="D17" s="95" t="str">
        <f>IF(A17="","",VLOOKUP(B17,实时库存!$A$3:$G$99682,7,0))</f>
        <v>0</v>
      </c>
      <c r="E17" s="94"/>
      <c r="F17" s="109"/>
      <c r="G17" s="116">
        <v>45</v>
      </c>
      <c r="H17" s="116">
        <v>27</v>
      </c>
      <c r="I17" s="116">
        <v>26</v>
      </c>
      <c r="J17" s="117">
        <v>1.35</v>
      </c>
      <c r="K17" s="98">
        <f t="shared" si="0"/>
        <v>6.318</v>
      </c>
      <c r="L17" s="98">
        <f t="shared" si="1"/>
        <v>0.03159</v>
      </c>
      <c r="M17" s="93">
        <f t="shared" si="2"/>
        <v>2152.57993035771</v>
      </c>
      <c r="N17" s="93">
        <f t="shared" si="3"/>
        <v>179.381660863142</v>
      </c>
      <c r="O17" s="99">
        <v>50</v>
      </c>
      <c r="P17" s="99">
        <v>5</v>
      </c>
      <c r="Q17" s="99">
        <f t="shared" ref="Q17:Q26" si="11">12+8</f>
        <v>20</v>
      </c>
      <c r="R17" s="99">
        <v>2</v>
      </c>
      <c r="S17" s="99">
        <v>2</v>
      </c>
      <c r="T17" s="100">
        <f t="shared" si="4"/>
        <v>79</v>
      </c>
      <c r="U17" s="101">
        <v>10</v>
      </c>
      <c r="V17" s="102">
        <f t="shared" si="5"/>
        <v>32.2218</v>
      </c>
      <c r="W17" s="99">
        <v>6.8</v>
      </c>
      <c r="X17" s="99">
        <f t="shared" si="6"/>
        <v>121.2218</v>
      </c>
      <c r="Y17" s="103">
        <f t="shared" si="7"/>
        <v>19.6094088235294</v>
      </c>
      <c r="Z17" s="103">
        <f t="shared" si="8"/>
        <v>23.1747558823529</v>
      </c>
      <c r="AA17" s="118"/>
      <c r="AB17" s="104">
        <f t="shared" si="9"/>
        <v>20.001597</v>
      </c>
      <c r="AC17" s="104">
        <f t="shared" si="10"/>
        <v>24.40194834</v>
      </c>
      <c r="AD17" s="118"/>
    </row>
    <row r="18" s="4" customFormat="1" ht="40" customHeight="1" spans="1:30">
      <c r="A18" s="4">
        <v>17</v>
      </c>
      <c r="B18" s="94" t="s">
        <v>90</v>
      </c>
      <c r="C18" s="95" t="str">
        <f>IF(A18="","",VLOOKUP(B18,实时库存!$A$3:$F$99682,4,0))</f>
        <v>0</v>
      </c>
      <c r="D18" s="95" t="str">
        <f>IF(A18="","",VLOOKUP(B18,实时库存!$A$3:$G$99682,7,0))</f>
        <v>50</v>
      </c>
      <c r="E18" s="94" t="s">
        <v>570</v>
      </c>
      <c r="F18" s="109"/>
      <c r="G18" s="116">
        <v>45</v>
      </c>
      <c r="H18" s="116">
        <v>27</v>
      </c>
      <c r="I18" s="116">
        <v>26</v>
      </c>
      <c r="J18" s="117">
        <v>1.35</v>
      </c>
      <c r="K18" s="98">
        <f t="shared" si="0"/>
        <v>6.318</v>
      </c>
      <c r="L18" s="98">
        <f t="shared" si="1"/>
        <v>0.03159</v>
      </c>
      <c r="M18" s="93">
        <f t="shared" si="2"/>
        <v>2152.57993035771</v>
      </c>
      <c r="N18" s="93">
        <f t="shared" si="3"/>
        <v>179.381660863142</v>
      </c>
      <c r="O18" s="99">
        <v>55</v>
      </c>
      <c r="P18" s="99">
        <v>5</v>
      </c>
      <c r="Q18" s="99">
        <f t="shared" si="11"/>
        <v>20</v>
      </c>
      <c r="R18" s="99">
        <v>2</v>
      </c>
      <c r="S18" s="99">
        <v>2</v>
      </c>
      <c r="T18" s="100">
        <f t="shared" si="4"/>
        <v>84</v>
      </c>
      <c r="U18" s="101">
        <v>10</v>
      </c>
      <c r="V18" s="102">
        <f t="shared" si="5"/>
        <v>32.2218</v>
      </c>
      <c r="W18" s="99">
        <v>6.8</v>
      </c>
      <c r="X18" s="99">
        <f t="shared" si="6"/>
        <v>126.2218</v>
      </c>
      <c r="Y18" s="103">
        <f t="shared" si="7"/>
        <v>20.4182323529412</v>
      </c>
      <c r="Z18" s="103">
        <f t="shared" si="8"/>
        <v>24.1306382352941</v>
      </c>
      <c r="AA18" s="118"/>
      <c r="AB18" s="104">
        <f t="shared" si="9"/>
        <v>20.826597</v>
      </c>
      <c r="AC18" s="104">
        <f t="shared" si="10"/>
        <v>25.40844834</v>
      </c>
      <c r="AD18" s="118"/>
    </row>
    <row r="19" s="4" customFormat="1" ht="40" customHeight="1" spans="1:30">
      <c r="A19" s="4">
        <v>18</v>
      </c>
      <c r="B19" s="94" t="s">
        <v>571</v>
      </c>
      <c r="C19" s="95" t="e">
        <f>IF(A19="","",VLOOKUP(B19,实时库存!$A$3:$F$99682,4,0))</f>
        <v>#N/A</v>
      </c>
      <c r="D19" s="95" t="e">
        <f>IF(A19="","",VLOOKUP(B19,实时库存!$A$3:$G$99682,7,0))</f>
        <v>#N/A</v>
      </c>
      <c r="E19" s="96"/>
      <c r="F19" s="97"/>
      <c r="G19" s="97">
        <v>42</v>
      </c>
      <c r="H19" s="97">
        <v>42</v>
      </c>
      <c r="I19" s="97">
        <v>32</v>
      </c>
      <c r="J19" s="97">
        <v>2</v>
      </c>
      <c r="K19" s="98">
        <f t="shared" si="0"/>
        <v>11.2896</v>
      </c>
      <c r="L19" s="98">
        <f t="shared" si="1"/>
        <v>0.056448</v>
      </c>
      <c r="M19" s="93">
        <f t="shared" si="2"/>
        <v>1204.6485260771</v>
      </c>
      <c r="N19" s="93">
        <f t="shared" si="3"/>
        <v>100.387377173091</v>
      </c>
      <c r="O19" s="99">
        <v>55</v>
      </c>
      <c r="P19" s="99">
        <v>6</v>
      </c>
      <c r="Q19" s="99">
        <f t="shared" si="11"/>
        <v>20</v>
      </c>
      <c r="R19" s="99"/>
      <c r="S19" s="99"/>
      <c r="T19" s="100">
        <f t="shared" si="4"/>
        <v>81</v>
      </c>
      <c r="U19" s="101">
        <v>10</v>
      </c>
      <c r="V19" s="102">
        <f t="shared" si="5"/>
        <v>57.57696</v>
      </c>
      <c r="W19" s="99">
        <v>6.8</v>
      </c>
      <c r="X19" s="99">
        <f t="shared" si="6"/>
        <v>148.57696</v>
      </c>
      <c r="Y19" s="103">
        <f t="shared" si="7"/>
        <v>24.0345082352941</v>
      </c>
      <c r="Z19" s="103">
        <f t="shared" si="8"/>
        <v>28.4044188235294</v>
      </c>
      <c r="AA19" s="118"/>
      <c r="AB19" s="104">
        <f t="shared" si="9"/>
        <v>24.5151984</v>
      </c>
      <c r="AC19" s="104">
        <f t="shared" si="10"/>
        <v>29.908542048</v>
      </c>
      <c r="AD19" s="120"/>
    </row>
    <row r="20" s="4" customFormat="1" ht="40" customHeight="1" spans="1:30">
      <c r="A20" s="4">
        <v>19</v>
      </c>
      <c r="B20" s="121" t="s">
        <v>101</v>
      </c>
      <c r="C20" s="95" t="str">
        <f>IF(A20="","",VLOOKUP(B20,实时库存!$A$3:$F$99682,4,0))</f>
        <v>2</v>
      </c>
      <c r="D20" s="95" t="str">
        <f>IF(A20="","",VLOOKUP(B20,实时库存!$A$3:$G$99682,7,0))</f>
        <v>0</v>
      </c>
      <c r="E20" s="110" t="s">
        <v>568</v>
      </c>
      <c r="F20" s="97"/>
      <c r="G20" s="97">
        <v>53</v>
      </c>
      <c r="H20" s="97">
        <v>53</v>
      </c>
      <c r="I20" s="97">
        <v>35.5</v>
      </c>
      <c r="J20" s="97">
        <v>2.6</v>
      </c>
      <c r="K20" s="98">
        <f t="shared" si="0"/>
        <v>19.9439</v>
      </c>
      <c r="L20" s="98">
        <f t="shared" si="1"/>
        <v>0.0997195</v>
      </c>
      <c r="M20" s="93">
        <f t="shared" si="2"/>
        <v>681.912765306685</v>
      </c>
      <c r="N20" s="93">
        <f t="shared" si="3"/>
        <v>56.8260637755571</v>
      </c>
      <c r="O20" s="99">
        <v>70</v>
      </c>
      <c r="P20" s="99">
        <v>8</v>
      </c>
      <c r="Q20" s="99">
        <f t="shared" si="11"/>
        <v>20</v>
      </c>
      <c r="R20" s="99">
        <v>2</v>
      </c>
      <c r="S20" s="99">
        <v>2</v>
      </c>
      <c r="T20" s="100">
        <f t="shared" si="4"/>
        <v>102</v>
      </c>
      <c r="U20" s="101">
        <v>10</v>
      </c>
      <c r="V20" s="102">
        <f t="shared" si="5"/>
        <v>101.71389</v>
      </c>
      <c r="W20" s="99">
        <v>6.8</v>
      </c>
      <c r="X20" s="99">
        <f t="shared" si="6"/>
        <v>213.71389</v>
      </c>
      <c r="Y20" s="103">
        <f t="shared" si="7"/>
        <v>34.5713645588235</v>
      </c>
      <c r="Z20" s="103">
        <f t="shared" si="8"/>
        <v>40.8570672058824</v>
      </c>
      <c r="AA20" s="99"/>
      <c r="AB20" s="104">
        <f t="shared" si="9"/>
        <v>35.26279185</v>
      </c>
      <c r="AC20" s="104">
        <f t="shared" si="10"/>
        <v>43.020606057</v>
      </c>
      <c r="AD20" s="104"/>
    </row>
    <row r="21" s="4" customFormat="1" ht="40" customHeight="1" spans="1:30">
      <c r="A21" s="4">
        <v>20</v>
      </c>
      <c r="B21" s="94" t="s">
        <v>103</v>
      </c>
      <c r="C21" s="95" t="str">
        <f>IF(A21="","",VLOOKUP(B21,实时库存!$A$3:$F$99682,4,0))</f>
        <v>41</v>
      </c>
      <c r="D21" s="95" t="str">
        <f>IF(A21="","",VLOOKUP(B21,实时库存!$A$3:$G$99682,7,0))</f>
        <v>0</v>
      </c>
      <c r="E21" s="96"/>
      <c r="F21" s="97"/>
      <c r="G21" s="97">
        <v>63</v>
      </c>
      <c r="H21" s="97">
        <v>61.5</v>
      </c>
      <c r="I21" s="97">
        <v>38</v>
      </c>
      <c r="J21" s="97">
        <v>3.3</v>
      </c>
      <c r="K21" s="98">
        <f t="shared" si="0"/>
        <v>29.4462</v>
      </c>
      <c r="L21" s="98">
        <f t="shared" si="1"/>
        <v>0.147231</v>
      </c>
      <c r="M21" s="93">
        <f t="shared" si="2"/>
        <v>461.859255184031</v>
      </c>
      <c r="N21" s="93">
        <f t="shared" si="3"/>
        <v>38.4882712653359</v>
      </c>
      <c r="O21" s="99">
        <v>90</v>
      </c>
      <c r="P21" s="99">
        <v>12</v>
      </c>
      <c r="Q21" s="99">
        <f t="shared" si="11"/>
        <v>20</v>
      </c>
      <c r="R21" s="99">
        <v>2</v>
      </c>
      <c r="S21" s="99"/>
      <c r="T21" s="100">
        <f t="shared" si="4"/>
        <v>124</v>
      </c>
      <c r="U21" s="101">
        <v>10</v>
      </c>
      <c r="V21" s="102">
        <f t="shared" si="5"/>
        <v>150.17562</v>
      </c>
      <c r="W21" s="99">
        <v>6.8</v>
      </c>
      <c r="X21" s="99">
        <f t="shared" si="6"/>
        <v>284.17562</v>
      </c>
      <c r="Y21" s="103">
        <f t="shared" si="7"/>
        <v>45.9695855882353</v>
      </c>
      <c r="Z21" s="103">
        <f t="shared" si="8"/>
        <v>54.3276920588235</v>
      </c>
      <c r="AA21" s="118"/>
      <c r="AB21" s="104">
        <f t="shared" si="9"/>
        <v>46.8889773</v>
      </c>
      <c r="AC21" s="104">
        <f t="shared" si="10"/>
        <v>57.204552306</v>
      </c>
      <c r="AD21" s="120"/>
    </row>
    <row r="22" s="4" customFormat="1" customHeight="1" spans="1:30">
      <c r="A22" s="4">
        <v>21</v>
      </c>
      <c r="B22" s="94" t="s">
        <v>107</v>
      </c>
      <c r="C22" s="95" t="str">
        <f>IF(A22="","",VLOOKUP(B22,实时库存!$A$3:$F$99682,4,0))</f>
        <v>1</v>
      </c>
      <c r="D22" s="95" t="str">
        <f>IF(A22="","",VLOOKUP(B22,实时库存!$A$3:$G$99682,7,0))</f>
        <v>0</v>
      </c>
      <c r="E22" s="96"/>
      <c r="F22" s="97"/>
      <c r="G22" s="97">
        <v>62</v>
      </c>
      <c r="H22" s="97">
        <v>61</v>
      </c>
      <c r="I22" s="97">
        <v>27</v>
      </c>
      <c r="J22" s="97">
        <v>2.7</v>
      </c>
      <c r="K22" s="98">
        <f t="shared" si="0"/>
        <v>20.4228</v>
      </c>
      <c r="L22" s="98">
        <f t="shared" si="1"/>
        <v>0.102114</v>
      </c>
      <c r="M22" s="93">
        <f t="shared" si="2"/>
        <v>665.922400454394</v>
      </c>
      <c r="N22" s="93">
        <f t="shared" si="3"/>
        <v>55.4935333711995</v>
      </c>
      <c r="O22" s="99">
        <v>90</v>
      </c>
      <c r="P22" s="99">
        <v>12</v>
      </c>
      <c r="Q22" s="99">
        <f t="shared" si="11"/>
        <v>20</v>
      </c>
      <c r="R22" s="99">
        <v>2</v>
      </c>
      <c r="S22" s="99"/>
      <c r="T22" s="100">
        <f t="shared" si="4"/>
        <v>124</v>
      </c>
      <c r="U22" s="101">
        <v>10</v>
      </c>
      <c r="V22" s="102">
        <f t="shared" si="5"/>
        <v>104.15628</v>
      </c>
      <c r="W22" s="99">
        <v>6.8</v>
      </c>
      <c r="X22" s="99">
        <f t="shared" si="6"/>
        <v>238.15628</v>
      </c>
      <c r="Y22" s="103">
        <f t="shared" si="7"/>
        <v>38.5252805882353</v>
      </c>
      <c r="Z22" s="103">
        <f t="shared" si="8"/>
        <v>45.5298770588235</v>
      </c>
      <c r="AA22" s="118"/>
      <c r="AB22" s="104">
        <f t="shared" si="9"/>
        <v>39.2957862</v>
      </c>
      <c r="AC22" s="104">
        <f t="shared" si="10"/>
        <v>47.940859164</v>
      </c>
      <c r="AD22" s="120"/>
    </row>
    <row r="23" s="4" customFormat="1" customHeight="1" spans="1:30">
      <c r="A23" s="4">
        <v>22</v>
      </c>
      <c r="B23" s="94" t="s">
        <v>166</v>
      </c>
      <c r="C23" s="95" t="str">
        <f>IF(A23="","",VLOOKUP(B23,实时库存!$A$3:$F$99682,4,0))</f>
        <v>30</v>
      </c>
      <c r="D23" s="95" t="str">
        <f>IF(A23="","",VLOOKUP(B23,实时库存!$A$3:$G$99682,7,0))</f>
        <v>0</v>
      </c>
      <c r="E23" s="96"/>
      <c r="F23" s="97"/>
      <c r="G23" s="97">
        <v>61</v>
      </c>
      <c r="H23" s="97">
        <v>61</v>
      </c>
      <c r="I23" s="97">
        <v>45</v>
      </c>
      <c r="J23" s="97">
        <v>3.6</v>
      </c>
      <c r="K23" s="98">
        <f t="shared" si="0"/>
        <v>33.489</v>
      </c>
      <c r="L23" s="98">
        <f t="shared" si="1"/>
        <v>0.167445</v>
      </c>
      <c r="M23" s="93">
        <f t="shared" si="2"/>
        <v>406.103496670549</v>
      </c>
      <c r="N23" s="93">
        <f t="shared" si="3"/>
        <v>33.841958055879</v>
      </c>
      <c r="O23" s="99">
        <v>240</v>
      </c>
      <c r="P23" s="99">
        <v>12</v>
      </c>
      <c r="Q23" s="99">
        <f t="shared" si="11"/>
        <v>20</v>
      </c>
      <c r="R23" s="99">
        <v>2</v>
      </c>
      <c r="S23" s="99"/>
      <c r="T23" s="100">
        <f t="shared" si="4"/>
        <v>274</v>
      </c>
      <c r="U23" s="101">
        <v>10</v>
      </c>
      <c r="V23" s="102">
        <f t="shared" si="5"/>
        <v>170.7939</v>
      </c>
      <c r="W23" s="99">
        <v>6.8</v>
      </c>
      <c r="X23" s="99">
        <f t="shared" si="6"/>
        <v>454.7939</v>
      </c>
      <c r="Y23" s="103">
        <f t="shared" si="7"/>
        <v>73.5696014705882</v>
      </c>
      <c r="Z23" s="103">
        <f t="shared" si="8"/>
        <v>86.9458926470588</v>
      </c>
      <c r="AA23" s="118"/>
      <c r="AB23" s="104">
        <f t="shared" si="9"/>
        <v>75.0409935</v>
      </c>
      <c r="AC23" s="104">
        <f t="shared" si="10"/>
        <v>91.55001207</v>
      </c>
      <c r="AD23" s="120"/>
    </row>
    <row r="24" s="18" customFormat="1" customHeight="1" spans="1:30">
      <c r="A24" s="4">
        <v>23</v>
      </c>
      <c r="B24" s="107" t="s">
        <v>98</v>
      </c>
      <c r="C24" s="95" t="str">
        <f>IF(A24="","",VLOOKUP(B24,实时库存!$A$3:$F$99682,4,0))</f>
        <v>1</v>
      </c>
      <c r="D24" s="95" t="str">
        <f>IF(A24="","",VLOOKUP(B24,实时库存!$A$3:$G$99682,7,0))</f>
        <v>0</v>
      </c>
      <c r="E24" s="106"/>
      <c r="F24" s="108"/>
      <c r="G24" s="106">
        <v>41</v>
      </c>
      <c r="H24" s="106">
        <v>41</v>
      </c>
      <c r="I24" s="106">
        <v>36</v>
      </c>
      <c r="J24" s="106">
        <v>1.85</v>
      </c>
      <c r="K24" s="98">
        <f t="shared" si="0"/>
        <v>12.1032</v>
      </c>
      <c r="L24" s="98">
        <f t="shared" si="1"/>
        <v>0.060516</v>
      </c>
      <c r="M24" s="93">
        <f t="shared" si="2"/>
        <v>1123.6697732831</v>
      </c>
      <c r="N24" s="93">
        <f t="shared" si="3"/>
        <v>93.6391477735916</v>
      </c>
      <c r="O24" s="99">
        <v>75</v>
      </c>
      <c r="P24" s="99">
        <v>8</v>
      </c>
      <c r="Q24" s="99">
        <f t="shared" si="11"/>
        <v>20</v>
      </c>
      <c r="R24" s="99">
        <v>2</v>
      </c>
      <c r="S24" s="99"/>
      <c r="T24" s="100">
        <f t="shared" si="4"/>
        <v>105</v>
      </c>
      <c r="U24" s="101">
        <v>10</v>
      </c>
      <c r="V24" s="102">
        <f t="shared" si="5"/>
        <v>61.72632</v>
      </c>
      <c r="W24" s="99">
        <v>6.8</v>
      </c>
      <c r="X24" s="99">
        <f t="shared" si="6"/>
        <v>176.72632</v>
      </c>
      <c r="Y24" s="103">
        <f t="shared" si="7"/>
        <v>28.5880811764706</v>
      </c>
      <c r="Z24" s="103">
        <f t="shared" si="8"/>
        <v>33.7859141176471</v>
      </c>
      <c r="AA24" s="99"/>
      <c r="AB24" s="104">
        <f t="shared" si="9"/>
        <v>29.1598428</v>
      </c>
      <c r="AC24" s="104">
        <f t="shared" si="10"/>
        <v>35.575008216</v>
      </c>
      <c r="AD24" s="104"/>
    </row>
    <row r="25" s="4" customFormat="1" customHeight="1" spans="1:30">
      <c r="A25" s="4">
        <v>24</v>
      </c>
      <c r="B25" s="94" t="s">
        <v>105</v>
      </c>
      <c r="C25" s="95" t="str">
        <f>IF(A25="","",VLOOKUP(B25,实时库存!$A$3:$F$99682,4,0))</f>
        <v>28</v>
      </c>
      <c r="D25" s="95" t="str">
        <f>IF(A25="","",VLOOKUP(B25,实时库存!$A$3:$G$99682,7,0))</f>
        <v>0</v>
      </c>
      <c r="E25" s="122" t="s">
        <v>560</v>
      </c>
      <c r="F25" s="123"/>
      <c r="G25" s="97">
        <v>63</v>
      </c>
      <c r="H25" s="97">
        <v>63</v>
      </c>
      <c r="I25" s="97">
        <v>35</v>
      </c>
      <c r="J25" s="114">
        <v>3.2</v>
      </c>
      <c r="K25" s="98">
        <f t="shared" si="0"/>
        <v>27.783</v>
      </c>
      <c r="L25" s="98">
        <f t="shared" si="1"/>
        <v>0.138915</v>
      </c>
      <c r="M25" s="93">
        <f t="shared" si="2"/>
        <v>489.50797250117</v>
      </c>
      <c r="N25" s="93">
        <f t="shared" si="3"/>
        <v>40.7923310417641</v>
      </c>
      <c r="O25" s="99">
        <v>95</v>
      </c>
      <c r="P25" s="99">
        <v>12</v>
      </c>
      <c r="Q25" s="99">
        <f t="shared" si="11"/>
        <v>20</v>
      </c>
      <c r="R25" s="99">
        <v>2</v>
      </c>
      <c r="S25" s="99">
        <v>4.5</v>
      </c>
      <c r="T25" s="100">
        <f t="shared" si="4"/>
        <v>133.5</v>
      </c>
      <c r="U25" s="101">
        <v>10</v>
      </c>
      <c r="V25" s="102">
        <f t="shared" si="5"/>
        <v>141.6933</v>
      </c>
      <c r="W25" s="99">
        <v>6.8</v>
      </c>
      <c r="X25" s="99">
        <f t="shared" si="6"/>
        <v>285.1933</v>
      </c>
      <c r="Y25" s="103">
        <f t="shared" si="7"/>
        <v>46.1342102941177</v>
      </c>
      <c r="Z25" s="103">
        <f t="shared" si="8"/>
        <v>54.5222485294118</v>
      </c>
      <c r="AA25" s="99"/>
      <c r="AB25" s="104">
        <f t="shared" si="9"/>
        <v>47.0568945</v>
      </c>
      <c r="AC25" s="104">
        <f t="shared" si="10"/>
        <v>57.40941129</v>
      </c>
      <c r="AD25" s="104"/>
    </row>
    <row r="26" s="4" customFormat="1" customHeight="1" spans="1:30">
      <c r="A26" s="4">
        <v>25</v>
      </c>
      <c r="B26" s="94" t="s">
        <v>82</v>
      </c>
      <c r="C26" s="95" t="str">
        <f>IF(A26="","",VLOOKUP(B26,实时库存!$A$3:$F$99682,4,0))</f>
        <v>25</v>
      </c>
      <c r="D26" s="95" t="str">
        <f>IF(A26="","",VLOOKUP(B26,实时库存!$A$3:$G$99682,7,0))</f>
        <v>0</v>
      </c>
      <c r="E26" s="122" t="s">
        <v>560</v>
      </c>
      <c r="F26" s="97"/>
      <c r="G26" s="97">
        <v>42.5</v>
      </c>
      <c r="H26" s="97">
        <v>42</v>
      </c>
      <c r="I26" s="97">
        <v>22</v>
      </c>
      <c r="J26" s="114">
        <v>1.53</v>
      </c>
      <c r="K26" s="98">
        <f t="shared" si="0"/>
        <v>7.854</v>
      </c>
      <c r="L26" s="98">
        <f t="shared" si="1"/>
        <v>0.03927</v>
      </c>
      <c r="M26" s="93">
        <f t="shared" si="2"/>
        <v>1731.60173160173</v>
      </c>
      <c r="N26" s="93">
        <f t="shared" si="3"/>
        <v>144.300144300144</v>
      </c>
      <c r="O26" s="99">
        <v>50</v>
      </c>
      <c r="P26" s="99">
        <v>10</v>
      </c>
      <c r="Q26" s="99">
        <f t="shared" si="11"/>
        <v>20</v>
      </c>
      <c r="R26" s="99">
        <v>2</v>
      </c>
      <c r="S26" s="99">
        <v>8</v>
      </c>
      <c r="T26" s="100">
        <f t="shared" si="4"/>
        <v>90</v>
      </c>
      <c r="U26" s="101">
        <v>10</v>
      </c>
      <c r="V26" s="102">
        <f t="shared" si="5"/>
        <v>40.0554</v>
      </c>
      <c r="W26" s="99">
        <v>6.8</v>
      </c>
      <c r="X26" s="99">
        <f t="shared" si="6"/>
        <v>140.0554</v>
      </c>
      <c r="Y26" s="103">
        <f t="shared" si="7"/>
        <v>22.6560205882353</v>
      </c>
      <c r="Z26" s="103">
        <f t="shared" si="8"/>
        <v>26.7752970588235</v>
      </c>
      <c r="AA26" s="99"/>
      <c r="AB26" s="104">
        <f t="shared" si="9"/>
        <v>23.109141</v>
      </c>
      <c r="AC26" s="104">
        <f t="shared" si="10"/>
        <v>28.19315202</v>
      </c>
      <c r="AD26" s="104"/>
    </row>
    <row r="27" s="18" customFormat="1" customHeight="1" spans="1:30">
      <c r="A27" s="4">
        <v>26</v>
      </c>
      <c r="B27" s="107" t="s">
        <v>115</v>
      </c>
      <c r="C27" s="95" t="str">
        <f>IF(A27="","",VLOOKUP(B27,实时库存!$A$3:$F$99682,4,0))</f>
        <v>19</v>
      </c>
      <c r="D27" s="95" t="str">
        <f>IF(A27="","",VLOOKUP(B27,实时库存!$A$3:$G$99682,7,0))</f>
        <v>0</v>
      </c>
      <c r="E27" s="106"/>
      <c r="F27" s="108"/>
      <c r="G27" s="106">
        <v>42</v>
      </c>
      <c r="H27" s="106">
        <v>42</v>
      </c>
      <c r="I27" s="106">
        <v>22</v>
      </c>
      <c r="J27" s="106">
        <v>2.1</v>
      </c>
      <c r="K27" s="98">
        <f t="shared" si="0"/>
        <v>7.7616</v>
      </c>
      <c r="L27" s="98">
        <f t="shared" si="1"/>
        <v>0.038808</v>
      </c>
      <c r="M27" s="93">
        <f t="shared" si="2"/>
        <v>1752.21603793032</v>
      </c>
      <c r="N27" s="93">
        <f t="shared" si="3"/>
        <v>146.01800316086</v>
      </c>
      <c r="O27" s="99">
        <v>60</v>
      </c>
      <c r="P27" s="99">
        <v>10</v>
      </c>
      <c r="Q27" s="99">
        <v>8</v>
      </c>
      <c r="R27" s="99">
        <v>2</v>
      </c>
      <c r="S27" s="99">
        <v>2</v>
      </c>
      <c r="T27" s="100">
        <f t="shared" si="4"/>
        <v>82</v>
      </c>
      <c r="U27" s="101">
        <v>10</v>
      </c>
      <c r="V27" s="102">
        <f t="shared" si="5"/>
        <v>39.58416</v>
      </c>
      <c r="W27" s="99">
        <v>6.8</v>
      </c>
      <c r="X27" s="99">
        <f t="shared" si="6"/>
        <v>131.58416</v>
      </c>
      <c r="Y27" s="103">
        <f t="shared" si="7"/>
        <v>21.2856729411765</v>
      </c>
      <c r="Z27" s="103">
        <f t="shared" si="8"/>
        <v>25.1557952941176</v>
      </c>
      <c r="AA27" s="99"/>
      <c r="AB27" s="104">
        <f t="shared" si="9"/>
        <v>21.7113864</v>
      </c>
      <c r="AC27" s="104">
        <f t="shared" si="10"/>
        <v>26.487891408</v>
      </c>
      <c r="AD27" s="104"/>
    </row>
    <row r="28" s="4" customFormat="1" customHeight="1" spans="1:30">
      <c r="A28" s="4">
        <v>27</v>
      </c>
      <c r="B28" s="94" t="s">
        <v>572</v>
      </c>
      <c r="C28" s="95" t="str">
        <f>IF(A28="","",VLOOKUP(B28,实时库存!$A$3:$F$99682,4,0))</f>
        <v>0</v>
      </c>
      <c r="D28" s="95" t="str">
        <f>IF(A28="","",VLOOKUP(B28,实时库存!$A$3:$G$99682,7,0))</f>
        <v>0</v>
      </c>
      <c r="E28" s="122" t="s">
        <v>560</v>
      </c>
      <c r="F28" s="97"/>
      <c r="G28" s="124">
        <v>32</v>
      </c>
      <c r="H28" s="97">
        <v>32</v>
      </c>
      <c r="I28" s="97">
        <v>24</v>
      </c>
      <c r="J28" s="114">
        <v>1.01</v>
      </c>
      <c r="K28" s="98">
        <f t="shared" si="0"/>
        <v>4.9152</v>
      </c>
      <c r="L28" s="98">
        <f t="shared" si="1"/>
        <v>0.024576</v>
      </c>
      <c r="M28" s="93">
        <f t="shared" si="2"/>
        <v>2766.92708333333</v>
      </c>
      <c r="N28" s="93">
        <f t="shared" si="3"/>
        <v>230.577256944444</v>
      </c>
      <c r="O28" s="99">
        <v>20</v>
      </c>
      <c r="P28" s="99">
        <v>4</v>
      </c>
      <c r="Q28" s="99">
        <v>8</v>
      </c>
      <c r="R28" s="99">
        <v>2</v>
      </c>
      <c r="S28" s="99">
        <v>3.5</v>
      </c>
      <c r="T28" s="100">
        <f t="shared" si="4"/>
        <v>37.5</v>
      </c>
      <c r="U28" s="101">
        <v>10</v>
      </c>
      <c r="V28" s="102">
        <f t="shared" si="5"/>
        <v>25.06752</v>
      </c>
      <c r="W28" s="99">
        <v>6.8</v>
      </c>
      <c r="X28" s="99">
        <f t="shared" si="6"/>
        <v>72.56752</v>
      </c>
      <c r="Y28" s="103">
        <f t="shared" si="7"/>
        <v>11.7388635294118</v>
      </c>
      <c r="Z28" s="103">
        <f t="shared" si="8"/>
        <v>13.8732023529412</v>
      </c>
      <c r="AA28" s="99"/>
      <c r="AB28" s="104">
        <f t="shared" si="9"/>
        <v>11.9736408</v>
      </c>
      <c r="AC28" s="104">
        <f t="shared" si="10"/>
        <v>14.607841776</v>
      </c>
      <c r="AD28" s="104"/>
    </row>
    <row r="29" s="18" customFormat="1" ht="40" customHeight="1" spans="1:30">
      <c r="A29" s="4">
        <v>28</v>
      </c>
      <c r="B29" s="105" t="s">
        <v>561</v>
      </c>
      <c r="C29" s="95" t="e">
        <f>IF(A29="","",VLOOKUP(B29,实时库存!$A$3:$F$99682,4,0))</f>
        <v>#N/A</v>
      </c>
      <c r="D29" s="95" t="e">
        <f>IF(A29="","",VLOOKUP(B29,实时库存!$A$3:$G$99682,7,0))</f>
        <v>#N/A</v>
      </c>
      <c r="E29" s="106"/>
      <c r="F29" s="109"/>
      <c r="G29" s="116">
        <v>41</v>
      </c>
      <c r="H29" s="116">
        <v>32</v>
      </c>
      <c r="I29" s="116">
        <v>15.5</v>
      </c>
      <c r="J29" s="119">
        <v>0.8</v>
      </c>
      <c r="K29" s="98">
        <f t="shared" si="0"/>
        <v>4.0672</v>
      </c>
      <c r="L29" s="98">
        <f t="shared" si="1"/>
        <v>0.020336</v>
      </c>
      <c r="M29" s="93">
        <f t="shared" si="2"/>
        <v>3343.82376081825</v>
      </c>
      <c r="N29" s="93">
        <f t="shared" si="3"/>
        <v>278.651980068188</v>
      </c>
      <c r="O29" s="99">
        <v>18</v>
      </c>
      <c r="P29" s="99">
        <v>6</v>
      </c>
      <c r="Q29" s="99">
        <v>8</v>
      </c>
      <c r="R29" s="99">
        <v>2</v>
      </c>
      <c r="S29" s="99">
        <v>4.5</v>
      </c>
      <c r="T29" s="100">
        <f t="shared" si="4"/>
        <v>38.5</v>
      </c>
      <c r="U29" s="101">
        <v>10</v>
      </c>
      <c r="V29" s="102">
        <f t="shared" si="5"/>
        <v>20.74272</v>
      </c>
      <c r="W29" s="99">
        <v>6.8</v>
      </c>
      <c r="X29" s="99">
        <f t="shared" si="6"/>
        <v>69.24272</v>
      </c>
      <c r="Y29" s="103">
        <f t="shared" si="7"/>
        <v>11.2010282352941</v>
      </c>
      <c r="Z29" s="103">
        <f t="shared" si="8"/>
        <v>13.2375788235294</v>
      </c>
      <c r="AA29" s="99"/>
      <c r="AB29" s="104">
        <f t="shared" si="9"/>
        <v>11.4250488</v>
      </c>
      <c r="AC29" s="104">
        <f t="shared" si="10"/>
        <v>13.938559536</v>
      </c>
      <c r="AD29" s="104"/>
    </row>
    <row r="30" s="18" customFormat="1" ht="40" customHeight="1" spans="1:30">
      <c r="A30" s="4">
        <v>29</v>
      </c>
      <c r="B30" s="112" t="s">
        <v>26</v>
      </c>
      <c r="C30" s="95" t="str">
        <f>IF(A30="","",VLOOKUP(B30,实时库存!$A$3:$F$99682,4,0))</f>
        <v>9</v>
      </c>
      <c r="D30" s="95" t="str">
        <f>IF(A30="","",VLOOKUP(B30,实时库存!$A$3:$G$99682,7,0))</f>
        <v>0</v>
      </c>
      <c r="E30" s="106"/>
      <c r="F30" s="109"/>
      <c r="G30" s="106">
        <v>60</v>
      </c>
      <c r="H30" s="106">
        <v>42</v>
      </c>
      <c r="I30" s="106">
        <v>22</v>
      </c>
      <c r="J30" s="106">
        <v>1.33</v>
      </c>
      <c r="K30" s="98">
        <f t="shared" si="0"/>
        <v>11.088</v>
      </c>
      <c r="L30" s="98">
        <f t="shared" si="1"/>
        <v>0.05544</v>
      </c>
      <c r="M30" s="93">
        <f t="shared" si="2"/>
        <v>1226.55122655123</v>
      </c>
      <c r="N30" s="93">
        <f t="shared" si="3"/>
        <v>102.212602212602</v>
      </c>
      <c r="O30" s="99">
        <v>31</v>
      </c>
      <c r="P30" s="99">
        <v>12</v>
      </c>
      <c r="Q30" s="99">
        <v>8</v>
      </c>
      <c r="R30" s="99">
        <v>2</v>
      </c>
      <c r="S30" s="99">
        <v>4.5</v>
      </c>
      <c r="T30" s="100">
        <f t="shared" si="4"/>
        <v>57.5</v>
      </c>
      <c r="U30" s="101">
        <v>10</v>
      </c>
      <c r="V30" s="102">
        <f t="shared" si="5"/>
        <v>56.5488</v>
      </c>
      <c r="W30" s="99">
        <v>6.8</v>
      </c>
      <c r="X30" s="99">
        <f t="shared" si="6"/>
        <v>124.0488</v>
      </c>
      <c r="Y30" s="103">
        <f t="shared" si="7"/>
        <v>20.0667176470588</v>
      </c>
      <c r="Z30" s="103">
        <f t="shared" si="8"/>
        <v>23.7152117647059</v>
      </c>
      <c r="AA30" s="99"/>
      <c r="AB30" s="104">
        <f t="shared" si="9"/>
        <v>20.468052</v>
      </c>
      <c r="AC30" s="104">
        <f t="shared" si="10"/>
        <v>24.97102344</v>
      </c>
      <c r="AD30" s="104"/>
    </row>
    <row r="31" s="18" customFormat="1" ht="40" customHeight="1" spans="1:30">
      <c r="A31" s="4">
        <v>30</v>
      </c>
      <c r="B31" s="105" t="s">
        <v>30</v>
      </c>
      <c r="C31" s="95" t="str">
        <f>IF(A31="","",VLOOKUP(B31,实时库存!$A$3:$F$99682,4,0))</f>
        <v>32</v>
      </c>
      <c r="D31" s="95" t="str">
        <f>IF(A31="","",VLOOKUP(B31,实时库存!$A$3:$G$99682,7,0))</f>
        <v>40</v>
      </c>
      <c r="E31" s="106"/>
      <c r="F31" s="109"/>
      <c r="G31" s="106">
        <v>82</v>
      </c>
      <c r="H31" s="106">
        <v>52</v>
      </c>
      <c r="I31" s="106">
        <v>30</v>
      </c>
      <c r="J31" s="106">
        <v>2.25</v>
      </c>
      <c r="K31" s="98">
        <f t="shared" si="0"/>
        <v>25.584</v>
      </c>
      <c r="L31" s="98">
        <f t="shared" si="1"/>
        <v>0.12792</v>
      </c>
      <c r="M31" s="93">
        <f t="shared" si="2"/>
        <v>531.582238899312</v>
      </c>
      <c r="N31" s="93">
        <f t="shared" si="3"/>
        <v>44.298519908276</v>
      </c>
      <c r="O31" s="99">
        <v>48</v>
      </c>
      <c r="P31" s="99">
        <v>10</v>
      </c>
      <c r="Q31" s="99">
        <v>8</v>
      </c>
      <c r="R31" s="99">
        <v>2</v>
      </c>
      <c r="S31" s="99">
        <v>8</v>
      </c>
      <c r="T31" s="100">
        <f t="shared" si="4"/>
        <v>76</v>
      </c>
      <c r="U31" s="101">
        <v>10</v>
      </c>
      <c r="V31" s="102">
        <f t="shared" si="5"/>
        <v>130.4784</v>
      </c>
      <c r="W31" s="99">
        <v>6.8</v>
      </c>
      <c r="X31" s="99">
        <f t="shared" si="6"/>
        <v>216.4784</v>
      </c>
      <c r="Y31" s="103">
        <f t="shared" si="7"/>
        <v>35.0185647058824</v>
      </c>
      <c r="Z31" s="103">
        <f t="shared" si="8"/>
        <v>41.3855764705882</v>
      </c>
      <c r="AA31" s="99"/>
      <c r="AB31" s="104">
        <f t="shared" si="9"/>
        <v>35.718936</v>
      </c>
      <c r="AC31" s="104">
        <f t="shared" si="10"/>
        <v>43.57710192</v>
      </c>
      <c r="AD31" s="104"/>
    </row>
    <row r="32" s="18" customFormat="1" customHeight="1" spans="1:30">
      <c r="A32" s="4">
        <v>31</v>
      </c>
      <c r="B32" s="112" t="s">
        <v>35</v>
      </c>
      <c r="C32" s="95" t="str">
        <f>IF(A32="","",VLOOKUP(B32,实时库存!$A$3:$F$99682,4,0))</f>
        <v>0</v>
      </c>
      <c r="D32" s="95" t="str">
        <f>IF(A32="","",VLOOKUP(B32,实时库存!$A$3:$G$99682,7,0))</f>
        <v>0</v>
      </c>
      <c r="E32" s="106"/>
      <c r="F32" s="108"/>
      <c r="G32" s="106">
        <v>50</v>
      </c>
      <c r="H32" s="106">
        <v>49</v>
      </c>
      <c r="I32" s="106">
        <v>28</v>
      </c>
      <c r="J32" s="119">
        <v>2</v>
      </c>
      <c r="K32" s="98">
        <f t="shared" si="0"/>
        <v>13.72</v>
      </c>
      <c r="L32" s="98">
        <f t="shared" si="1"/>
        <v>0.0686</v>
      </c>
      <c r="M32" s="93">
        <f t="shared" si="2"/>
        <v>991.253644314869</v>
      </c>
      <c r="N32" s="93">
        <f t="shared" si="3"/>
        <v>82.6044703595724</v>
      </c>
      <c r="O32" s="99">
        <v>45</v>
      </c>
      <c r="P32" s="99">
        <v>5</v>
      </c>
      <c r="Q32" s="99">
        <v>8</v>
      </c>
      <c r="R32" s="99">
        <v>2</v>
      </c>
      <c r="S32" s="99">
        <v>1</v>
      </c>
      <c r="T32" s="100">
        <f t="shared" si="4"/>
        <v>61</v>
      </c>
      <c r="U32" s="101">
        <v>10</v>
      </c>
      <c r="V32" s="102">
        <f t="shared" si="5"/>
        <v>69.972</v>
      </c>
      <c r="W32" s="99">
        <v>6.8</v>
      </c>
      <c r="X32" s="99">
        <f t="shared" si="6"/>
        <v>140.972</v>
      </c>
      <c r="Y32" s="103">
        <f t="shared" si="7"/>
        <v>22.8042941176471</v>
      </c>
      <c r="Z32" s="103">
        <f t="shared" si="8"/>
        <v>26.9505294117647</v>
      </c>
      <c r="AA32" s="99"/>
      <c r="AB32" s="104">
        <f t="shared" si="9"/>
        <v>23.26038</v>
      </c>
      <c r="AC32" s="104">
        <f t="shared" si="10"/>
        <v>28.3776636</v>
      </c>
      <c r="AD32" s="104"/>
    </row>
    <row r="33" customFormat="1" customHeight="1" spans="1:30">
      <c r="A33" s="4">
        <v>32</v>
      </c>
      <c r="B33" s="125" t="s">
        <v>113</v>
      </c>
      <c r="C33" s="95" t="str">
        <f>IF(A33="","",VLOOKUP(B33,实时库存!$A$3:$F$99682,4,0))</f>
        <v>0</v>
      </c>
      <c r="D33" s="95" t="str">
        <f>IF(A33="","",VLOOKUP(B33,实时库存!$A$3:$G$99682,7,0))</f>
        <v>30</v>
      </c>
      <c r="E33" s="108"/>
      <c r="F33" s="108"/>
      <c r="G33" s="116">
        <v>52</v>
      </c>
      <c r="H33" s="116">
        <v>52</v>
      </c>
      <c r="I33" s="116">
        <v>21</v>
      </c>
      <c r="J33" s="116">
        <v>2.1</v>
      </c>
      <c r="K33" s="98">
        <f t="shared" si="0"/>
        <v>11.3568</v>
      </c>
      <c r="L33" s="98">
        <f t="shared" si="1"/>
        <v>0.056784</v>
      </c>
      <c r="M33" s="93">
        <f t="shared" si="2"/>
        <v>1197.52042828966</v>
      </c>
      <c r="N33" s="93">
        <f t="shared" si="3"/>
        <v>99.7933690241383</v>
      </c>
      <c r="O33" s="99">
        <f>32+5</f>
        <v>37</v>
      </c>
      <c r="P33" s="99">
        <v>8</v>
      </c>
      <c r="Q33" s="99">
        <v>12</v>
      </c>
      <c r="R33" s="99">
        <v>2</v>
      </c>
      <c r="S33" s="99">
        <v>4.5</v>
      </c>
      <c r="T33" s="100">
        <f t="shared" si="4"/>
        <v>63.5</v>
      </c>
      <c r="U33" s="101">
        <v>10</v>
      </c>
      <c r="V33" s="102">
        <f t="shared" si="5"/>
        <v>57.91968</v>
      </c>
      <c r="W33" s="99">
        <v>6.8</v>
      </c>
      <c r="X33" s="99">
        <f t="shared" si="6"/>
        <v>131.41968</v>
      </c>
      <c r="Y33" s="103">
        <f t="shared" si="7"/>
        <v>21.2590658823529</v>
      </c>
      <c r="Z33" s="103">
        <f t="shared" si="8"/>
        <v>25.1243505882353</v>
      </c>
      <c r="AA33" s="99"/>
      <c r="AB33" s="104">
        <f t="shared" si="9"/>
        <v>21.6842472</v>
      </c>
      <c r="AC33" s="104">
        <f t="shared" si="10"/>
        <v>26.454781584</v>
      </c>
      <c r="AD33" s="104"/>
    </row>
    <row r="34" s="18" customFormat="1" ht="40" customHeight="1" spans="1:30">
      <c r="A34" s="4">
        <v>33</v>
      </c>
      <c r="B34" s="107" t="s">
        <v>148</v>
      </c>
      <c r="C34" s="95" t="str">
        <f>IF(A34="","",VLOOKUP(B34,实时库存!$A$3:$F$99682,4,0))</f>
        <v>101</v>
      </c>
      <c r="D34" s="95" t="str">
        <f>IF(A34="","",VLOOKUP(B34,实时库存!$A$3:$G$99682,7,0))</f>
        <v>0</v>
      </c>
      <c r="E34" s="106"/>
      <c r="F34" s="109"/>
      <c r="G34" s="106">
        <v>32</v>
      </c>
      <c r="H34" s="106">
        <v>32</v>
      </c>
      <c r="I34" s="106">
        <v>20</v>
      </c>
      <c r="J34" s="106">
        <v>0.82</v>
      </c>
      <c r="K34" s="98">
        <f t="shared" si="0"/>
        <v>4.096</v>
      </c>
      <c r="L34" s="98">
        <f t="shared" si="1"/>
        <v>0.02048</v>
      </c>
      <c r="M34" s="93">
        <f t="shared" si="2"/>
        <v>3320.3125</v>
      </c>
      <c r="N34" s="93">
        <f t="shared" si="3"/>
        <v>276.692708333333</v>
      </c>
      <c r="O34" s="99">
        <v>19</v>
      </c>
      <c r="P34" s="99">
        <v>5</v>
      </c>
      <c r="Q34" s="99">
        <v>8</v>
      </c>
      <c r="R34" s="99">
        <v>2</v>
      </c>
      <c r="S34" s="99">
        <v>3.5</v>
      </c>
      <c r="T34" s="100">
        <f t="shared" si="4"/>
        <v>37.5</v>
      </c>
      <c r="U34" s="101">
        <v>10</v>
      </c>
      <c r="V34" s="102">
        <f t="shared" si="5"/>
        <v>20.8896</v>
      </c>
      <c r="W34" s="99">
        <v>6.8</v>
      </c>
      <c r="X34" s="99">
        <f t="shared" si="6"/>
        <v>68.3896</v>
      </c>
      <c r="Y34" s="103">
        <f t="shared" si="7"/>
        <v>11.0630235294118</v>
      </c>
      <c r="Z34" s="103">
        <f t="shared" si="8"/>
        <v>13.0744823529412</v>
      </c>
      <c r="AA34" s="99"/>
      <c r="AB34" s="104">
        <f t="shared" si="9"/>
        <v>11.284284</v>
      </c>
      <c r="AC34" s="104">
        <f t="shared" si="10"/>
        <v>13.76682648</v>
      </c>
      <c r="AD34" s="104"/>
    </row>
    <row r="35" s="18" customFormat="1" ht="40" customHeight="1" spans="1:30">
      <c r="A35" s="4">
        <v>34</v>
      </c>
      <c r="B35" s="107" t="s">
        <v>151</v>
      </c>
      <c r="C35" s="95" t="str">
        <f>IF(A35="","",VLOOKUP(B35,实时库存!$A$3:$F$99682,4,0))</f>
        <v>2</v>
      </c>
      <c r="D35" s="95" t="str">
        <f>IF(A35="","",VLOOKUP(B35,实时库存!$A$3:$G$99682,7,0))</f>
        <v>0</v>
      </c>
      <c r="E35" s="106"/>
      <c r="F35" s="109"/>
      <c r="G35" s="106">
        <v>40</v>
      </c>
      <c r="H35" s="106">
        <v>40</v>
      </c>
      <c r="I35" s="106">
        <v>25</v>
      </c>
      <c r="J35" s="106">
        <v>1.205</v>
      </c>
      <c r="K35" s="98">
        <f t="shared" ref="K35:K66" si="12">G35*H35*I35/5000</f>
        <v>8</v>
      </c>
      <c r="L35" s="98">
        <f t="shared" ref="L35:L66" si="13">G35*H35*I35/1000000</f>
        <v>0.04</v>
      </c>
      <c r="M35" s="93">
        <f t="shared" ref="M35:M66" si="14">68/L35</f>
        <v>1700</v>
      </c>
      <c r="N35" s="93">
        <f t="shared" ref="N35:N66" si="15">M35/12</f>
        <v>141.666666666667</v>
      </c>
      <c r="O35" s="99">
        <v>26</v>
      </c>
      <c r="P35" s="99">
        <v>8</v>
      </c>
      <c r="Q35" s="99">
        <v>8</v>
      </c>
      <c r="R35" s="99">
        <v>2</v>
      </c>
      <c r="S35" s="99">
        <v>6</v>
      </c>
      <c r="T35" s="100">
        <f t="shared" si="4"/>
        <v>50</v>
      </c>
      <c r="U35" s="101">
        <v>10</v>
      </c>
      <c r="V35" s="102">
        <f t="shared" si="5"/>
        <v>40.8</v>
      </c>
      <c r="W35" s="99">
        <v>6.8</v>
      </c>
      <c r="X35" s="99">
        <f t="shared" si="6"/>
        <v>100.8</v>
      </c>
      <c r="Y35" s="103">
        <f t="shared" si="7"/>
        <v>16.3058823529412</v>
      </c>
      <c r="Z35" s="103">
        <f t="shared" si="8"/>
        <v>19.2705882352941</v>
      </c>
      <c r="AA35" s="99"/>
      <c r="AB35" s="104">
        <f t="shared" si="9"/>
        <v>16.632</v>
      </c>
      <c r="AC35" s="104">
        <f t="shared" si="10"/>
        <v>20.29104</v>
      </c>
      <c r="AD35" s="104"/>
    </row>
    <row r="36" s="18" customFormat="1" ht="40" customHeight="1" spans="1:30">
      <c r="A36" s="4">
        <v>35</v>
      </c>
      <c r="B36" s="107" t="s">
        <v>152</v>
      </c>
      <c r="C36" s="95" t="str">
        <f>IF(A36="","",VLOOKUP(B36,实时库存!$A$3:$F$99682,4,0))</f>
        <v>1</v>
      </c>
      <c r="D36" s="95" t="str">
        <f>IF(A36="","",VLOOKUP(B36,实时库存!$A$3:$G$99682,7,0))</f>
        <v>0</v>
      </c>
      <c r="E36" s="106"/>
      <c r="F36" s="109"/>
      <c r="G36" s="106">
        <v>45</v>
      </c>
      <c r="H36" s="106">
        <v>45</v>
      </c>
      <c r="I36" s="106">
        <v>25</v>
      </c>
      <c r="J36" s="106">
        <v>1.444</v>
      </c>
      <c r="K36" s="98">
        <f t="shared" si="12"/>
        <v>10.125</v>
      </c>
      <c r="L36" s="98">
        <f t="shared" si="13"/>
        <v>0.050625</v>
      </c>
      <c r="M36" s="93">
        <f t="shared" si="14"/>
        <v>1343.20987654321</v>
      </c>
      <c r="N36" s="93">
        <f t="shared" si="15"/>
        <v>111.934156378601</v>
      </c>
      <c r="O36" s="99">
        <v>34</v>
      </c>
      <c r="P36" s="99">
        <v>10</v>
      </c>
      <c r="Q36" s="99">
        <v>8</v>
      </c>
      <c r="R36" s="99">
        <v>2</v>
      </c>
      <c r="S36" s="99">
        <v>8</v>
      </c>
      <c r="T36" s="100">
        <f t="shared" si="4"/>
        <v>62</v>
      </c>
      <c r="U36" s="101">
        <v>10</v>
      </c>
      <c r="V36" s="102">
        <f t="shared" si="5"/>
        <v>51.6375</v>
      </c>
      <c r="W36" s="99">
        <v>6.8</v>
      </c>
      <c r="X36" s="99">
        <f t="shared" si="6"/>
        <v>123.6375</v>
      </c>
      <c r="Y36" s="103">
        <f t="shared" si="7"/>
        <v>20.0001838235294</v>
      </c>
      <c r="Z36" s="103">
        <f t="shared" si="8"/>
        <v>23.6365808823529</v>
      </c>
      <c r="AA36" s="99"/>
      <c r="AB36" s="104">
        <f t="shared" si="9"/>
        <v>20.4001875</v>
      </c>
      <c r="AC36" s="104">
        <f t="shared" si="10"/>
        <v>24.88822875</v>
      </c>
      <c r="AD36" s="104"/>
    </row>
    <row r="37" s="4" customFormat="1" ht="40" customHeight="1" spans="1:30">
      <c r="A37" s="4">
        <v>36</v>
      </c>
      <c r="B37" s="94" t="s">
        <v>573</v>
      </c>
      <c r="C37" s="95" t="e">
        <f>IF(A37="","",VLOOKUP(B37,实时库存!$A$3:$F$99682,4,0))</f>
        <v>#N/A</v>
      </c>
      <c r="D37" s="95" t="e">
        <f>IF(A37="","",VLOOKUP(B37,实时库存!$A$3:$G$99682,7,0))</f>
        <v>#N/A</v>
      </c>
      <c r="E37" s="110" t="s">
        <v>568</v>
      </c>
      <c r="F37" s="126"/>
      <c r="G37" s="106">
        <v>33</v>
      </c>
      <c r="H37" s="106">
        <v>32</v>
      </c>
      <c r="I37" s="106">
        <v>21</v>
      </c>
      <c r="J37" s="106">
        <v>0.85</v>
      </c>
      <c r="K37" s="98">
        <f t="shared" si="12"/>
        <v>4.4352</v>
      </c>
      <c r="L37" s="98">
        <f t="shared" si="13"/>
        <v>0.022176</v>
      </c>
      <c r="M37" s="93">
        <f t="shared" si="14"/>
        <v>3066.37806637807</v>
      </c>
      <c r="N37" s="93">
        <f t="shared" si="15"/>
        <v>255.531505531506</v>
      </c>
      <c r="O37" s="99">
        <v>19</v>
      </c>
      <c r="P37" s="99">
        <v>5</v>
      </c>
      <c r="Q37" s="99">
        <v>10</v>
      </c>
      <c r="R37" s="99">
        <v>2</v>
      </c>
      <c r="S37" s="99">
        <v>3.5</v>
      </c>
      <c r="T37" s="100">
        <f t="shared" si="4"/>
        <v>39.5</v>
      </c>
      <c r="U37" s="101">
        <v>10</v>
      </c>
      <c r="V37" s="102">
        <f t="shared" si="5"/>
        <v>22.61952</v>
      </c>
      <c r="W37" s="99">
        <v>6.8</v>
      </c>
      <c r="X37" s="99">
        <f t="shared" si="6"/>
        <v>72.11952</v>
      </c>
      <c r="Y37" s="103">
        <f t="shared" si="7"/>
        <v>11.6663929411765</v>
      </c>
      <c r="Z37" s="103">
        <f t="shared" si="8"/>
        <v>13.7875552941176</v>
      </c>
      <c r="AA37" s="99"/>
      <c r="AB37" s="104">
        <f t="shared" si="9"/>
        <v>11.8997208</v>
      </c>
      <c r="AC37" s="104">
        <f t="shared" si="10"/>
        <v>14.517659376</v>
      </c>
      <c r="AD37" s="104"/>
    </row>
    <row r="38" s="4" customFormat="1" ht="40" customHeight="1" spans="1:30">
      <c r="B38" s="94" t="s">
        <v>475</v>
      </c>
      <c r="C38" s="95" t="str">
        <f>IF(A38="","",VLOOKUP(B38,实时库存!$A$3:$F$99682,4,0))</f>
        <v/>
      </c>
      <c r="D38" s="95" t="str">
        <f>IF(A38="","",VLOOKUP(B38,实时库存!$A$3:$G$99682,7,0))</f>
        <v/>
      </c>
      <c r="E38" s="110"/>
      <c r="F38" s="127"/>
      <c r="G38" s="106"/>
      <c r="H38" s="106"/>
      <c r="I38" s="106"/>
      <c r="J38" s="106"/>
      <c r="K38" s="98">
        <f t="shared" si="12"/>
        <v>0</v>
      </c>
      <c r="L38" s="98">
        <f t="shared" si="13"/>
        <v>0</v>
      </c>
      <c r="M38" s="93" t="e">
        <f t="shared" si="14"/>
        <v>#DIV/0!</v>
      </c>
      <c r="N38" s="93" t="e">
        <f t="shared" si="15"/>
        <v>#DIV/0!</v>
      </c>
      <c r="O38" s="99"/>
      <c r="P38" s="99"/>
      <c r="Q38" s="99"/>
      <c r="R38" s="99"/>
      <c r="S38" s="99"/>
      <c r="T38" s="100"/>
      <c r="U38" s="101">
        <v>10</v>
      </c>
      <c r="V38" s="102"/>
      <c r="W38" s="99"/>
      <c r="X38" s="99"/>
      <c r="Y38" s="103"/>
      <c r="Z38" s="103"/>
      <c r="AA38" s="99"/>
      <c r="AB38" s="104"/>
      <c r="AC38" s="104"/>
      <c r="AD38" s="104"/>
    </row>
    <row r="39" s="18" customFormat="1" ht="40" customHeight="1" spans="1:30">
      <c r="A39" s="4">
        <v>37</v>
      </c>
      <c r="B39" s="128" t="s">
        <v>562</v>
      </c>
      <c r="C39" s="95" t="e">
        <f>IF(A39="","",VLOOKUP(B39,实时库存!$A$3:$F$99682,4,0))</f>
        <v>#N/A</v>
      </c>
      <c r="D39" s="95" t="e">
        <f>IF(A39="","",VLOOKUP(B39,实时库存!$A$3:$G$99682,7,0))</f>
        <v>#N/A</v>
      </c>
      <c r="E39" s="106"/>
      <c r="F39" s="109"/>
      <c r="G39" s="116">
        <v>43</v>
      </c>
      <c r="H39" s="116">
        <v>43</v>
      </c>
      <c r="I39" s="116">
        <v>27</v>
      </c>
      <c r="J39" s="117">
        <v>1.7</v>
      </c>
      <c r="K39" s="98">
        <f t="shared" si="12"/>
        <v>9.9846</v>
      </c>
      <c r="L39" s="98">
        <f t="shared" si="13"/>
        <v>0.049923</v>
      </c>
      <c r="M39" s="93">
        <f t="shared" si="14"/>
        <v>1362.09763035074</v>
      </c>
      <c r="N39" s="93">
        <f t="shared" si="15"/>
        <v>113.508135862562</v>
      </c>
      <c r="O39" s="99">
        <f>20+1+4</f>
        <v>25</v>
      </c>
      <c r="P39" s="99">
        <v>8</v>
      </c>
      <c r="Q39" s="99">
        <v>8</v>
      </c>
      <c r="R39" s="99">
        <v>2</v>
      </c>
      <c r="S39" s="99">
        <v>4.5</v>
      </c>
      <c r="T39" s="100">
        <f t="shared" ref="T39:T67" si="16">SUM(O39:S39)</f>
        <v>47.5</v>
      </c>
      <c r="U39" s="101">
        <v>10</v>
      </c>
      <c r="V39" s="102">
        <f t="shared" ref="V39:V67" si="17">W39*L39*$V$1</f>
        <v>50.92146</v>
      </c>
      <c r="W39" s="99">
        <v>6.8</v>
      </c>
      <c r="X39" s="99">
        <f t="shared" ref="X39:X67" si="18">SUM(T39:V39)</f>
        <v>108.42146</v>
      </c>
      <c r="Y39" s="103">
        <f t="shared" ref="Y39:Y67" si="19">X39/W39*1.1</f>
        <v>17.5387655882353</v>
      </c>
      <c r="Z39" s="103">
        <f t="shared" ref="Z39:Z67" si="20">X39/W39*1.3</f>
        <v>20.7276320588235</v>
      </c>
      <c r="AA39" s="99"/>
      <c r="AB39" s="104">
        <f t="shared" ref="AB39:AB67" si="21">Y39*1.02</f>
        <v>17.8895409</v>
      </c>
      <c r="AC39" s="104">
        <f t="shared" ref="AC39:AC67" si="22">AB39*1.22</f>
        <v>21.825239898</v>
      </c>
      <c r="AD39" s="104"/>
    </row>
    <row r="40" s="18" customFormat="1" ht="40" customHeight="1" spans="1:30">
      <c r="A40" s="4">
        <v>38</v>
      </c>
      <c r="B40" s="128" t="s">
        <v>563</v>
      </c>
      <c r="C40" s="95" t="e">
        <f>IF(A40="","",VLOOKUP(B40,实时库存!$A$3:$F$99682,4,0))</f>
        <v>#N/A</v>
      </c>
      <c r="D40" s="95" t="e">
        <f>IF(A40="","",VLOOKUP(B40,实时库存!$A$3:$G$99682,7,0))</f>
        <v>#N/A</v>
      </c>
      <c r="E40" s="106"/>
      <c r="F40" s="109"/>
      <c r="G40" s="116">
        <v>52</v>
      </c>
      <c r="H40" s="116">
        <v>52</v>
      </c>
      <c r="I40" s="116">
        <v>29</v>
      </c>
      <c r="J40" s="117">
        <v>2.3</v>
      </c>
      <c r="K40" s="98">
        <f t="shared" si="12"/>
        <v>15.6832</v>
      </c>
      <c r="L40" s="98">
        <f t="shared" si="13"/>
        <v>0.078416</v>
      </c>
      <c r="M40" s="93">
        <f t="shared" si="14"/>
        <v>867.169965313201</v>
      </c>
      <c r="N40" s="93">
        <f t="shared" si="15"/>
        <v>72.2641637761001</v>
      </c>
      <c r="O40" s="99">
        <f>30+1+5</f>
        <v>36</v>
      </c>
      <c r="P40" s="99">
        <v>8</v>
      </c>
      <c r="Q40" s="99">
        <v>8</v>
      </c>
      <c r="R40" s="99">
        <v>2</v>
      </c>
      <c r="S40" s="99">
        <v>4.5</v>
      </c>
      <c r="T40" s="100">
        <f t="shared" si="16"/>
        <v>58.5</v>
      </c>
      <c r="U40" s="101">
        <v>10</v>
      </c>
      <c r="V40" s="102">
        <f t="shared" si="17"/>
        <v>79.98432</v>
      </c>
      <c r="W40" s="99">
        <v>6.8</v>
      </c>
      <c r="X40" s="99">
        <f t="shared" si="18"/>
        <v>148.48432</v>
      </c>
      <c r="Y40" s="103">
        <f t="shared" si="19"/>
        <v>24.0195223529412</v>
      </c>
      <c r="Z40" s="103">
        <f t="shared" si="20"/>
        <v>28.3867082352941</v>
      </c>
      <c r="AA40" s="99"/>
      <c r="AB40" s="104">
        <f t="shared" si="21"/>
        <v>24.4999128</v>
      </c>
      <c r="AC40" s="104">
        <f t="shared" si="22"/>
        <v>29.889893616</v>
      </c>
      <c r="AD40" s="104"/>
    </row>
    <row r="41" s="4" customFormat="1" customHeight="1" spans="1:30">
      <c r="A41" s="4">
        <v>39</v>
      </c>
      <c r="B41" s="94" t="s">
        <v>136</v>
      </c>
      <c r="C41" s="95" t="str">
        <f>IF(A41="","",VLOOKUP(B41,实时库存!$A$3:$F$99682,4,0))</f>
        <v>1</v>
      </c>
      <c r="D41" s="95" t="str">
        <f>IF(A41="","",VLOOKUP(B41,实时库存!$A$3:$G$99682,7,0))</f>
        <v>0</v>
      </c>
      <c r="E41" s="96"/>
      <c r="F41" s="123"/>
      <c r="G41" s="97">
        <v>37</v>
      </c>
      <c r="H41" s="97">
        <v>37</v>
      </c>
      <c r="I41" s="97">
        <v>17</v>
      </c>
      <c r="J41" s="97">
        <v>0.75</v>
      </c>
      <c r="K41" s="98">
        <f t="shared" si="12"/>
        <v>4.6546</v>
      </c>
      <c r="L41" s="98">
        <f t="shared" si="13"/>
        <v>0.023273</v>
      </c>
      <c r="M41" s="93">
        <f t="shared" si="14"/>
        <v>2921.8407596786</v>
      </c>
      <c r="N41" s="93">
        <f t="shared" si="15"/>
        <v>243.486729973216</v>
      </c>
      <c r="O41" s="99">
        <v>9</v>
      </c>
      <c r="P41" s="99">
        <v>5</v>
      </c>
      <c r="Q41" s="99">
        <v>8</v>
      </c>
      <c r="R41" s="99">
        <v>2</v>
      </c>
      <c r="S41" s="99">
        <v>1</v>
      </c>
      <c r="T41" s="100">
        <f t="shared" si="16"/>
        <v>25</v>
      </c>
      <c r="U41" s="101">
        <v>10</v>
      </c>
      <c r="V41" s="102">
        <f t="shared" si="17"/>
        <v>23.73846</v>
      </c>
      <c r="W41" s="99">
        <v>6.8</v>
      </c>
      <c r="X41" s="99">
        <f t="shared" si="18"/>
        <v>58.73846</v>
      </c>
      <c r="Y41" s="103">
        <f t="shared" si="19"/>
        <v>9.50180970588235</v>
      </c>
      <c r="Z41" s="103">
        <f t="shared" si="20"/>
        <v>11.2294114705882</v>
      </c>
      <c r="AA41" s="99"/>
      <c r="AB41" s="104">
        <f t="shared" si="21"/>
        <v>9.6918459</v>
      </c>
      <c r="AC41" s="104">
        <f t="shared" si="22"/>
        <v>11.824051998</v>
      </c>
      <c r="AD41" s="104"/>
    </row>
    <row r="42" s="4" customFormat="1" customHeight="1" spans="1:30">
      <c r="A42" s="4">
        <v>40</v>
      </c>
      <c r="B42" s="129" t="s">
        <v>141</v>
      </c>
      <c r="C42" s="95" t="str">
        <f>IF(A42="","",VLOOKUP(B42,实时库存!$A$3:$F$99682,4,0))</f>
        <v>138</v>
      </c>
      <c r="D42" s="95" t="str">
        <f>IF(A42="","",VLOOKUP(B42,实时库存!$A$3:$G$99682,7,0))</f>
        <v>0</v>
      </c>
      <c r="E42" s="96"/>
      <c r="F42" s="123"/>
      <c r="G42" s="97">
        <v>47</v>
      </c>
      <c r="H42" s="97">
        <v>46</v>
      </c>
      <c r="I42" s="97">
        <v>21</v>
      </c>
      <c r="J42" s="97">
        <v>1.3</v>
      </c>
      <c r="K42" s="98">
        <f t="shared" si="12"/>
        <v>9.0804</v>
      </c>
      <c r="L42" s="98">
        <f t="shared" si="13"/>
        <v>0.045402</v>
      </c>
      <c r="M42" s="93">
        <f t="shared" si="14"/>
        <v>1497.73137747236</v>
      </c>
      <c r="N42" s="93">
        <f t="shared" si="15"/>
        <v>124.810948122697</v>
      </c>
      <c r="O42" s="99">
        <f>10+11</f>
        <v>21</v>
      </c>
      <c r="P42" s="99">
        <v>5</v>
      </c>
      <c r="Q42" s="99">
        <v>8</v>
      </c>
      <c r="R42" s="99">
        <v>2</v>
      </c>
      <c r="S42" s="99">
        <v>1</v>
      </c>
      <c r="T42" s="100">
        <f t="shared" si="16"/>
        <v>37</v>
      </c>
      <c r="U42" s="101">
        <v>10</v>
      </c>
      <c r="V42" s="102">
        <f t="shared" si="17"/>
        <v>46.31004</v>
      </c>
      <c r="W42" s="99">
        <v>6.8</v>
      </c>
      <c r="X42" s="99">
        <f t="shared" si="18"/>
        <v>93.31004</v>
      </c>
      <c r="Y42" s="103">
        <f t="shared" si="19"/>
        <v>15.0942711764706</v>
      </c>
      <c r="Z42" s="103">
        <f t="shared" si="20"/>
        <v>17.8386841176471</v>
      </c>
      <c r="AA42" s="99"/>
      <c r="AB42" s="104">
        <f t="shared" si="21"/>
        <v>15.3961566</v>
      </c>
      <c r="AC42" s="104">
        <f t="shared" si="22"/>
        <v>18.783311052</v>
      </c>
      <c r="AD42" s="104"/>
    </row>
    <row r="43" s="4" customFormat="1" customHeight="1" spans="1:30">
      <c r="A43" s="4">
        <v>41</v>
      </c>
      <c r="B43" s="129" t="s">
        <v>143</v>
      </c>
      <c r="C43" s="95" t="str">
        <f>IF(A43="","",VLOOKUP(B43,实时库存!$A$3:$F$99682,4,0))</f>
        <v>149</v>
      </c>
      <c r="D43" s="95" t="str">
        <f>IF(A43="","",VLOOKUP(B43,实时库存!$A$3:$G$99682,7,0))</f>
        <v>0</v>
      </c>
      <c r="E43" s="96"/>
      <c r="F43" s="123"/>
      <c r="G43" s="97">
        <v>52</v>
      </c>
      <c r="H43" s="97">
        <v>51</v>
      </c>
      <c r="I43" s="97">
        <v>14.5</v>
      </c>
      <c r="J43" s="97">
        <v>1.3</v>
      </c>
      <c r="K43" s="98">
        <f t="shared" si="12"/>
        <v>7.6908</v>
      </c>
      <c r="L43" s="98">
        <f t="shared" si="13"/>
        <v>0.038454</v>
      </c>
      <c r="M43" s="93">
        <f t="shared" si="14"/>
        <v>1768.3465959328</v>
      </c>
      <c r="N43" s="93">
        <f t="shared" si="15"/>
        <v>147.362216327734</v>
      </c>
      <c r="O43" s="99">
        <f>10*2</f>
        <v>20</v>
      </c>
      <c r="P43" s="99">
        <v>8</v>
      </c>
      <c r="Q43" s="99">
        <v>8</v>
      </c>
      <c r="R43" s="99">
        <v>2</v>
      </c>
      <c r="S43" s="99">
        <v>1</v>
      </c>
      <c r="T43" s="100">
        <f t="shared" si="16"/>
        <v>39</v>
      </c>
      <c r="U43" s="101">
        <v>10</v>
      </c>
      <c r="V43" s="102">
        <f t="shared" si="17"/>
        <v>39.22308</v>
      </c>
      <c r="W43" s="99">
        <v>6.8</v>
      </c>
      <c r="X43" s="99">
        <f t="shared" si="18"/>
        <v>88.22308</v>
      </c>
      <c r="Y43" s="103">
        <f t="shared" si="19"/>
        <v>14.2713805882353</v>
      </c>
      <c r="Z43" s="103">
        <f t="shared" si="20"/>
        <v>16.8661770588235</v>
      </c>
      <c r="AA43" s="99"/>
      <c r="AB43" s="104">
        <f t="shared" si="21"/>
        <v>14.5568082</v>
      </c>
      <c r="AC43" s="104">
        <f t="shared" si="22"/>
        <v>17.759306004</v>
      </c>
      <c r="AD43" s="104"/>
    </row>
    <row r="44" s="4" customFormat="1" ht="40" customHeight="1" spans="1:30">
      <c r="A44" s="4">
        <v>42</v>
      </c>
      <c r="B44" s="122" t="s">
        <v>158</v>
      </c>
      <c r="C44" s="95" t="str">
        <f>IF(A44="","",VLOOKUP(B44,实时库存!$A$3:$F$99682,4,0))</f>
        <v>303</v>
      </c>
      <c r="D44" s="95" t="str">
        <f>IF(A44="","",VLOOKUP(B44,实时库存!$A$3:$G$99682,7,0))</f>
        <v>0</v>
      </c>
      <c r="E44" s="110" t="s">
        <v>568</v>
      </c>
      <c r="F44" s="123"/>
      <c r="G44" s="97">
        <v>32</v>
      </c>
      <c r="H44" s="97">
        <v>32</v>
      </c>
      <c r="I44" s="97">
        <v>17</v>
      </c>
      <c r="J44" s="97">
        <v>1.2</v>
      </c>
      <c r="K44" s="98">
        <f t="shared" si="12"/>
        <v>3.4816</v>
      </c>
      <c r="L44" s="98">
        <f t="shared" si="13"/>
        <v>0.017408</v>
      </c>
      <c r="M44" s="93">
        <f t="shared" si="14"/>
        <v>3906.25</v>
      </c>
      <c r="N44" s="93">
        <f t="shared" si="15"/>
        <v>325.520833333333</v>
      </c>
      <c r="O44" s="99">
        <v>9</v>
      </c>
      <c r="P44" s="99">
        <v>5</v>
      </c>
      <c r="Q44" s="99">
        <v>5</v>
      </c>
      <c r="R44" s="99">
        <v>2</v>
      </c>
      <c r="S44" s="99"/>
      <c r="T44" s="100">
        <f t="shared" si="16"/>
        <v>21</v>
      </c>
      <c r="U44" s="101">
        <v>10</v>
      </c>
      <c r="V44" s="102">
        <f t="shared" si="17"/>
        <v>17.75616</v>
      </c>
      <c r="W44" s="99">
        <v>6.8</v>
      </c>
      <c r="X44" s="99">
        <f t="shared" si="18"/>
        <v>48.75616</v>
      </c>
      <c r="Y44" s="103">
        <f t="shared" si="19"/>
        <v>7.88702588235294</v>
      </c>
      <c r="Z44" s="103">
        <f t="shared" si="20"/>
        <v>9.32103058823529</v>
      </c>
      <c r="AA44" s="99"/>
      <c r="AB44" s="104">
        <f t="shared" si="21"/>
        <v>8.0447664</v>
      </c>
      <c r="AC44" s="104">
        <f t="shared" si="22"/>
        <v>9.814615008</v>
      </c>
      <c r="AD44" s="104"/>
    </row>
    <row r="45" s="4" customFormat="1" ht="40" customHeight="1" spans="1:30">
      <c r="A45" s="4">
        <v>43</v>
      </c>
      <c r="B45" s="122" t="s">
        <v>160</v>
      </c>
      <c r="C45" s="95" t="str">
        <f>IF(A45="","",VLOOKUP(B45,实时库存!$A$3:$F$99682,4,0))</f>
        <v>1</v>
      </c>
      <c r="D45" s="95" t="str">
        <f>IF(A45="","",VLOOKUP(B45,实时库存!$A$3:$G$99682,7,0))</f>
        <v>0</v>
      </c>
      <c r="E45" s="96"/>
      <c r="F45" s="123"/>
      <c r="G45" s="97">
        <v>42</v>
      </c>
      <c r="H45" s="97">
        <v>42</v>
      </c>
      <c r="I45" s="97">
        <v>22</v>
      </c>
      <c r="J45" s="97">
        <v>1.85</v>
      </c>
      <c r="K45" s="98">
        <f t="shared" si="12"/>
        <v>7.7616</v>
      </c>
      <c r="L45" s="98">
        <f t="shared" si="13"/>
        <v>0.038808</v>
      </c>
      <c r="M45" s="93">
        <f t="shared" si="14"/>
        <v>1752.21603793032</v>
      </c>
      <c r="N45" s="93">
        <f t="shared" si="15"/>
        <v>146.01800316086</v>
      </c>
      <c r="O45" s="99">
        <v>15</v>
      </c>
      <c r="P45" s="99">
        <v>8</v>
      </c>
      <c r="Q45" s="99">
        <v>5</v>
      </c>
      <c r="R45" s="99">
        <v>2</v>
      </c>
      <c r="S45" s="99"/>
      <c r="T45" s="100">
        <f t="shared" si="16"/>
        <v>30</v>
      </c>
      <c r="U45" s="101">
        <v>10</v>
      </c>
      <c r="V45" s="102">
        <f t="shared" si="17"/>
        <v>39.58416</v>
      </c>
      <c r="W45" s="99">
        <v>6.8</v>
      </c>
      <c r="X45" s="99">
        <f t="shared" si="18"/>
        <v>79.58416</v>
      </c>
      <c r="Y45" s="103">
        <f t="shared" si="19"/>
        <v>12.8739082352941</v>
      </c>
      <c r="Z45" s="103">
        <f t="shared" si="20"/>
        <v>15.2146188235294</v>
      </c>
      <c r="AA45" s="99"/>
      <c r="AB45" s="104">
        <f t="shared" si="21"/>
        <v>13.1313864</v>
      </c>
      <c r="AC45" s="104">
        <f t="shared" si="22"/>
        <v>16.020291408</v>
      </c>
      <c r="AD45" s="104"/>
    </row>
    <row r="46" s="4" customFormat="1" customHeight="1" spans="1:30">
      <c r="A46" s="4">
        <v>44</v>
      </c>
      <c r="B46" s="122" t="s">
        <v>72</v>
      </c>
      <c r="C46" s="95" t="str">
        <f>IF(A46="","",VLOOKUP(B46,实时库存!$A$3:$F$99682,4,0))</f>
        <v>1</v>
      </c>
      <c r="D46" s="95" t="str">
        <f>IF(A46="","",VLOOKUP(B46,实时库存!$A$3:$G$99682,7,0))</f>
        <v>0</v>
      </c>
      <c r="E46" s="96"/>
      <c r="F46" s="123"/>
      <c r="G46" s="106">
        <v>32</v>
      </c>
      <c r="H46" s="106">
        <v>32</v>
      </c>
      <c r="I46" s="106">
        <v>19</v>
      </c>
      <c r="J46" s="106">
        <v>1.55</v>
      </c>
      <c r="K46" s="98">
        <f t="shared" si="12"/>
        <v>3.8912</v>
      </c>
      <c r="L46" s="98">
        <f t="shared" si="13"/>
        <v>0.019456</v>
      </c>
      <c r="M46" s="93">
        <f t="shared" si="14"/>
        <v>3495.06578947368</v>
      </c>
      <c r="N46" s="93">
        <f t="shared" si="15"/>
        <v>291.25548245614</v>
      </c>
      <c r="O46" s="99">
        <f>3.5*3</f>
        <v>10.5</v>
      </c>
      <c r="P46" s="99">
        <v>6</v>
      </c>
      <c r="Q46" s="99">
        <f>7+3*5+1.5</f>
        <v>23.5</v>
      </c>
      <c r="R46" s="99">
        <v>2</v>
      </c>
      <c r="S46" s="99">
        <v>2</v>
      </c>
      <c r="T46" s="100">
        <f t="shared" si="16"/>
        <v>44</v>
      </c>
      <c r="U46" s="101">
        <v>10</v>
      </c>
      <c r="V46" s="102">
        <f t="shared" si="17"/>
        <v>19.84512</v>
      </c>
      <c r="W46" s="99">
        <v>6.8</v>
      </c>
      <c r="X46" s="99">
        <f t="shared" si="18"/>
        <v>73.84512</v>
      </c>
      <c r="Y46" s="103">
        <f t="shared" si="19"/>
        <v>11.9455341176471</v>
      </c>
      <c r="Z46" s="103">
        <f t="shared" si="20"/>
        <v>14.1174494117647</v>
      </c>
      <c r="AA46" s="99"/>
      <c r="AB46" s="104">
        <f t="shared" si="21"/>
        <v>12.1844448</v>
      </c>
      <c r="AC46" s="104">
        <f t="shared" si="22"/>
        <v>14.865022656</v>
      </c>
      <c r="AD46" s="104"/>
    </row>
    <row r="47" s="4" customFormat="1" customHeight="1" spans="1:30">
      <c r="A47" s="4">
        <v>45</v>
      </c>
      <c r="B47" s="122" t="s">
        <v>75</v>
      </c>
      <c r="C47" s="95" t="str">
        <f>IF(A47="","",VLOOKUP(B47,实时库存!$A$3:$F$99682,4,0))</f>
        <v>114</v>
      </c>
      <c r="D47" s="95" t="str">
        <f>IF(A47="","",VLOOKUP(B47,实时库存!$A$3:$G$99682,7,0))</f>
        <v>0</v>
      </c>
      <c r="E47" s="96"/>
      <c r="F47" s="123"/>
      <c r="G47" s="106">
        <v>32</v>
      </c>
      <c r="H47" s="106">
        <v>32</v>
      </c>
      <c r="I47" s="106">
        <v>19</v>
      </c>
      <c r="J47" s="106">
        <v>1.4</v>
      </c>
      <c r="K47" s="98">
        <f t="shared" si="12"/>
        <v>3.8912</v>
      </c>
      <c r="L47" s="98">
        <f t="shared" si="13"/>
        <v>0.019456</v>
      </c>
      <c r="M47" s="93">
        <f t="shared" si="14"/>
        <v>3495.06578947368</v>
      </c>
      <c r="N47" s="93">
        <f t="shared" si="15"/>
        <v>291.25548245614</v>
      </c>
      <c r="O47" s="99">
        <f>3.5*3</f>
        <v>10.5</v>
      </c>
      <c r="P47" s="99">
        <v>6</v>
      </c>
      <c r="Q47" s="99">
        <f>7+3*5+1.5</f>
        <v>23.5</v>
      </c>
      <c r="R47" s="99">
        <v>2</v>
      </c>
      <c r="S47" s="99">
        <v>2</v>
      </c>
      <c r="T47" s="100">
        <f t="shared" si="16"/>
        <v>44</v>
      </c>
      <c r="U47" s="101">
        <v>10</v>
      </c>
      <c r="V47" s="102">
        <f t="shared" si="17"/>
        <v>19.84512</v>
      </c>
      <c r="W47" s="99">
        <v>6.8</v>
      </c>
      <c r="X47" s="99">
        <f t="shared" si="18"/>
        <v>73.84512</v>
      </c>
      <c r="Y47" s="103">
        <f t="shared" si="19"/>
        <v>11.9455341176471</v>
      </c>
      <c r="Z47" s="103">
        <f t="shared" si="20"/>
        <v>14.1174494117647</v>
      </c>
      <c r="AA47" s="99"/>
      <c r="AB47" s="104">
        <f t="shared" si="21"/>
        <v>12.1844448</v>
      </c>
      <c r="AC47" s="104">
        <f t="shared" si="22"/>
        <v>14.865022656</v>
      </c>
      <c r="AD47" s="104"/>
    </row>
    <row r="48" s="4" customFormat="1" customHeight="1" spans="1:30">
      <c r="A48" s="4">
        <v>46</v>
      </c>
      <c r="B48" s="130" t="s">
        <v>70</v>
      </c>
      <c r="C48" s="95" t="str">
        <f>IF(A48="","",VLOOKUP(B48,实时库存!$A$3:$F$99682,4,0))</f>
        <v>44</v>
      </c>
      <c r="D48" s="95" t="str">
        <f>IF(A48="","",VLOOKUP(B48,实时库存!$A$3:$G$99682,7,0))</f>
        <v>0</v>
      </c>
      <c r="E48" s="122" t="s">
        <v>560</v>
      </c>
      <c r="F48" s="123"/>
      <c r="G48" s="97">
        <v>31.5</v>
      </c>
      <c r="H48" s="97">
        <v>31.5</v>
      </c>
      <c r="I48" s="97">
        <v>20</v>
      </c>
      <c r="J48" s="114">
        <v>1</v>
      </c>
      <c r="K48" s="98">
        <f t="shared" si="12"/>
        <v>3.969</v>
      </c>
      <c r="L48" s="98">
        <f t="shared" si="13"/>
        <v>0.019845</v>
      </c>
      <c r="M48" s="93">
        <f t="shared" si="14"/>
        <v>3426.55580750819</v>
      </c>
      <c r="N48" s="93">
        <f t="shared" si="15"/>
        <v>285.546317292349</v>
      </c>
      <c r="O48" s="99">
        <v>16</v>
      </c>
      <c r="P48" s="99">
        <v>5</v>
      </c>
      <c r="Q48" s="99">
        <v>8</v>
      </c>
      <c r="R48" s="99">
        <v>2</v>
      </c>
      <c r="S48" s="99">
        <v>1</v>
      </c>
      <c r="T48" s="100">
        <f t="shared" si="16"/>
        <v>32</v>
      </c>
      <c r="U48" s="101">
        <v>10</v>
      </c>
      <c r="V48" s="102">
        <f t="shared" si="17"/>
        <v>20.2419</v>
      </c>
      <c r="W48" s="99">
        <v>6.8</v>
      </c>
      <c r="X48" s="99">
        <f t="shared" si="18"/>
        <v>62.2419</v>
      </c>
      <c r="Y48" s="103">
        <f t="shared" si="19"/>
        <v>10.0685426470588</v>
      </c>
      <c r="Z48" s="103">
        <f t="shared" si="20"/>
        <v>11.8991867647059</v>
      </c>
      <c r="AA48" s="99"/>
      <c r="AB48" s="104">
        <f t="shared" si="21"/>
        <v>10.2699135</v>
      </c>
      <c r="AC48" s="104">
        <f t="shared" si="22"/>
        <v>12.52929447</v>
      </c>
      <c r="AD48" s="104"/>
    </row>
    <row r="49" s="4" customFormat="1" customHeight="1" spans="1:30">
      <c r="A49" s="4">
        <v>47</v>
      </c>
      <c r="B49" s="122" t="s">
        <v>62</v>
      </c>
      <c r="C49" s="95" t="str">
        <f>IF(A49="","",VLOOKUP(B49,实时库存!$A$3:$F$99682,4,0))</f>
        <v>197</v>
      </c>
      <c r="D49" s="95" t="str">
        <f>IF(A49="","",VLOOKUP(B49,实时库存!$A$3:$G$99682,7,0))</f>
        <v>600</v>
      </c>
      <c r="E49" s="122"/>
      <c r="F49" s="108"/>
      <c r="G49" s="116">
        <v>32</v>
      </c>
      <c r="H49" s="116">
        <v>32</v>
      </c>
      <c r="I49" s="116">
        <v>20</v>
      </c>
      <c r="J49" s="117">
        <v>1.01</v>
      </c>
      <c r="K49" s="98">
        <f t="shared" si="12"/>
        <v>4.096</v>
      </c>
      <c r="L49" s="98">
        <f t="shared" si="13"/>
        <v>0.02048</v>
      </c>
      <c r="M49" s="93">
        <f t="shared" si="14"/>
        <v>3320.3125</v>
      </c>
      <c r="N49" s="93">
        <f t="shared" si="15"/>
        <v>276.692708333333</v>
      </c>
      <c r="O49" s="99">
        <v>13</v>
      </c>
      <c r="P49" s="99">
        <v>5</v>
      </c>
      <c r="Q49" s="99">
        <v>8</v>
      </c>
      <c r="R49" s="99">
        <v>2</v>
      </c>
      <c r="S49" s="99"/>
      <c r="T49" s="100">
        <f t="shared" si="16"/>
        <v>28</v>
      </c>
      <c r="U49" s="101">
        <v>10</v>
      </c>
      <c r="V49" s="102">
        <f t="shared" si="17"/>
        <v>20.8896</v>
      </c>
      <c r="W49" s="99">
        <v>6.8</v>
      </c>
      <c r="X49" s="99">
        <f t="shared" si="18"/>
        <v>58.8896</v>
      </c>
      <c r="Y49" s="103">
        <f t="shared" si="19"/>
        <v>9.52625882352941</v>
      </c>
      <c r="Z49" s="103">
        <f t="shared" si="20"/>
        <v>11.2583058823529</v>
      </c>
      <c r="AA49" s="118"/>
      <c r="AB49" s="104">
        <f t="shared" si="21"/>
        <v>9.716784</v>
      </c>
      <c r="AC49" s="104">
        <f t="shared" si="22"/>
        <v>11.85447648</v>
      </c>
      <c r="AD49" s="118"/>
    </row>
    <row r="50" s="4" customFormat="1" customHeight="1" spans="1:30">
      <c r="A50" s="4">
        <v>48</v>
      </c>
      <c r="B50" s="121" t="s">
        <v>67</v>
      </c>
      <c r="C50" s="95" t="str">
        <f>IF(A50="","",VLOOKUP(B50,实时库存!$A$3:$F$99682,4,0))</f>
        <v>1</v>
      </c>
      <c r="D50" s="95" t="str">
        <f>IF(A50="","",VLOOKUP(B50,实时库存!$A$3:$G$99682,7,0))</f>
        <v>0</v>
      </c>
      <c r="E50" s="121"/>
      <c r="F50" s="108"/>
      <c r="G50" s="116">
        <v>32</v>
      </c>
      <c r="H50" s="116">
        <v>32</v>
      </c>
      <c r="I50" s="116">
        <v>21</v>
      </c>
      <c r="J50" s="117">
        <v>1.1</v>
      </c>
      <c r="K50" s="98">
        <f t="shared" si="12"/>
        <v>4.3008</v>
      </c>
      <c r="L50" s="98">
        <f t="shared" si="13"/>
        <v>0.021504</v>
      </c>
      <c r="M50" s="93">
        <f t="shared" si="14"/>
        <v>3162.20238095238</v>
      </c>
      <c r="N50" s="93">
        <f t="shared" si="15"/>
        <v>263.516865079365</v>
      </c>
      <c r="O50" s="99">
        <v>13</v>
      </c>
      <c r="P50" s="99">
        <v>5</v>
      </c>
      <c r="Q50" s="99">
        <v>8</v>
      </c>
      <c r="R50" s="99">
        <v>2</v>
      </c>
      <c r="S50" s="99"/>
      <c r="T50" s="100">
        <f>SUM(O50:S50)</f>
        <v>28</v>
      </c>
      <c r="U50" s="101">
        <v>10</v>
      </c>
      <c r="V50" s="102">
        <f t="shared" si="17"/>
        <v>21.93408</v>
      </c>
      <c r="W50" s="99">
        <v>6.8</v>
      </c>
      <c r="X50" s="99">
        <f t="shared" si="18"/>
        <v>59.93408</v>
      </c>
      <c r="Y50" s="103">
        <f t="shared" si="19"/>
        <v>9.69521882352941</v>
      </c>
      <c r="Z50" s="103">
        <f t="shared" si="20"/>
        <v>11.4579858823529</v>
      </c>
      <c r="AA50" s="118"/>
      <c r="AB50" s="104">
        <f t="shared" si="21"/>
        <v>9.8891232</v>
      </c>
      <c r="AC50" s="104">
        <f t="shared" si="22"/>
        <v>12.064730304</v>
      </c>
      <c r="AD50" s="118"/>
    </row>
    <row r="51" s="4" customFormat="1" customHeight="1" spans="1:30">
      <c r="A51" s="4">
        <v>49</v>
      </c>
      <c r="B51" s="130" t="s">
        <v>53</v>
      </c>
      <c r="C51" s="95" t="str">
        <f>IF(A51="","",VLOOKUP(B51,实时库存!$A$3:$F$99682,4,0))</f>
        <v>263</v>
      </c>
      <c r="D51" s="95" t="str">
        <f>IF(A51="","",VLOOKUP(B51,实时库存!$A$3:$G$99682,7,0))</f>
        <v>1115</v>
      </c>
      <c r="E51" s="131" t="s">
        <v>574</v>
      </c>
      <c r="F51" s="123"/>
      <c r="G51" s="97">
        <v>27</v>
      </c>
      <c r="H51" s="97">
        <v>25</v>
      </c>
      <c r="I51" s="114">
        <v>26</v>
      </c>
      <c r="J51" s="97">
        <v>0.75</v>
      </c>
      <c r="K51" s="98">
        <f t="shared" si="12"/>
        <v>3.51</v>
      </c>
      <c r="L51" s="98">
        <f t="shared" si="13"/>
        <v>0.01755</v>
      </c>
      <c r="M51" s="93">
        <f t="shared" si="14"/>
        <v>3874.64387464387</v>
      </c>
      <c r="N51" s="93">
        <f t="shared" si="15"/>
        <v>322.886989553656</v>
      </c>
      <c r="O51" s="99">
        <v>20</v>
      </c>
      <c r="P51" s="99">
        <v>3</v>
      </c>
      <c r="Q51" s="99">
        <v>8</v>
      </c>
      <c r="R51" s="99">
        <v>2</v>
      </c>
      <c r="S51" s="99">
        <v>2</v>
      </c>
      <c r="T51" s="100">
        <f t="shared" si="16"/>
        <v>35</v>
      </c>
      <c r="U51" s="101">
        <v>10</v>
      </c>
      <c r="V51" s="102">
        <f t="shared" si="17"/>
        <v>17.901</v>
      </c>
      <c r="W51" s="99">
        <v>6.8</v>
      </c>
      <c r="X51" s="99">
        <f t="shared" si="18"/>
        <v>62.901</v>
      </c>
      <c r="Y51" s="103">
        <f t="shared" si="19"/>
        <v>10.1751617647059</v>
      </c>
      <c r="Z51" s="103">
        <f t="shared" si="20"/>
        <v>12.0251911764706</v>
      </c>
      <c r="AA51" s="99"/>
      <c r="AB51" s="104">
        <f t="shared" si="21"/>
        <v>10.378665</v>
      </c>
      <c r="AC51" s="104">
        <f t="shared" si="22"/>
        <v>12.6619713</v>
      </c>
      <c r="AD51" s="104"/>
    </row>
    <row r="52" s="4" customFormat="1" customHeight="1" spans="1:30">
      <c r="A52" s="4">
        <v>50</v>
      </c>
      <c r="B52" s="107" t="s">
        <v>57</v>
      </c>
      <c r="C52" s="95" t="str">
        <f>IF(A52="","",VLOOKUP(B52,实时库存!$A$3:$F$99682,4,0))</f>
        <v>66</v>
      </c>
      <c r="D52" s="95" t="str">
        <f>IF(A52="","",VLOOKUP(B52,实时库存!$A$3:$G$99682,7,0))</f>
        <v>0</v>
      </c>
      <c r="E52" s="131"/>
      <c r="F52" s="123"/>
      <c r="G52" s="106">
        <v>29</v>
      </c>
      <c r="H52" s="106">
        <v>28</v>
      </c>
      <c r="I52" s="106">
        <v>16</v>
      </c>
      <c r="J52" s="106">
        <v>0.8</v>
      </c>
      <c r="K52" s="98">
        <f t="shared" si="12"/>
        <v>2.5984</v>
      </c>
      <c r="L52" s="98">
        <f t="shared" si="13"/>
        <v>0.012992</v>
      </c>
      <c r="M52" s="93">
        <f t="shared" si="14"/>
        <v>5233.99014778325</v>
      </c>
      <c r="N52" s="93">
        <f t="shared" si="15"/>
        <v>436.165845648604</v>
      </c>
      <c r="O52" s="99">
        <v>20</v>
      </c>
      <c r="P52" s="99">
        <v>3</v>
      </c>
      <c r="Q52" s="99">
        <v>8</v>
      </c>
      <c r="R52" s="99">
        <v>2</v>
      </c>
      <c r="S52" s="99">
        <v>2</v>
      </c>
      <c r="T52" s="100">
        <f t="shared" si="16"/>
        <v>35</v>
      </c>
      <c r="U52" s="101">
        <v>10</v>
      </c>
      <c r="V52" s="102">
        <f t="shared" si="17"/>
        <v>13.25184</v>
      </c>
      <c r="W52" s="99">
        <v>6.8</v>
      </c>
      <c r="X52" s="99">
        <f t="shared" si="18"/>
        <v>58.25184</v>
      </c>
      <c r="Y52" s="103">
        <f t="shared" si="19"/>
        <v>9.42309176470588</v>
      </c>
      <c r="Z52" s="103">
        <f t="shared" si="20"/>
        <v>11.1363811764706</v>
      </c>
      <c r="AA52" s="99"/>
      <c r="AB52" s="104">
        <f t="shared" si="21"/>
        <v>9.6115536</v>
      </c>
      <c r="AC52" s="104">
        <f t="shared" si="22"/>
        <v>11.726095392</v>
      </c>
      <c r="AD52" s="104"/>
    </row>
    <row r="53" s="4" customFormat="1" customHeight="1" spans="1:30">
      <c r="A53" s="4">
        <v>51</v>
      </c>
      <c r="B53" s="94" t="s">
        <v>51</v>
      </c>
      <c r="C53" s="95" t="str">
        <f>IF(A53="","",VLOOKUP(B53,实时库存!$A$3:$F$99682,4,0))</f>
        <v>59</v>
      </c>
      <c r="D53" s="95" t="str">
        <f>IF(A53="","",VLOOKUP(B53,实时库存!$A$3:$G$99682,7,0))</f>
        <v>0</v>
      </c>
      <c r="E53" s="96"/>
      <c r="F53" s="97"/>
      <c r="G53" s="124">
        <v>24</v>
      </c>
      <c r="H53" s="97">
        <v>24</v>
      </c>
      <c r="I53" s="97">
        <v>21</v>
      </c>
      <c r="J53" s="97">
        <v>0.6</v>
      </c>
      <c r="K53" s="98">
        <f t="shared" si="12"/>
        <v>2.4192</v>
      </c>
      <c r="L53" s="98">
        <f t="shared" si="13"/>
        <v>0.012096</v>
      </c>
      <c r="M53" s="93">
        <f t="shared" si="14"/>
        <v>5621.69312169312</v>
      </c>
      <c r="N53" s="93">
        <f t="shared" si="15"/>
        <v>468.47442680776</v>
      </c>
      <c r="O53" s="99"/>
      <c r="P53" s="99"/>
      <c r="Q53" s="99"/>
      <c r="R53" s="99"/>
      <c r="S53" s="99"/>
      <c r="T53" s="100">
        <f t="shared" si="16"/>
        <v>0</v>
      </c>
      <c r="U53" s="101">
        <v>10</v>
      </c>
      <c r="V53" s="102">
        <f t="shared" si="17"/>
        <v>12.33792</v>
      </c>
      <c r="W53" s="99">
        <v>6.8</v>
      </c>
      <c r="X53" s="99">
        <f t="shared" si="18"/>
        <v>22.33792</v>
      </c>
      <c r="Y53" s="103">
        <f t="shared" si="19"/>
        <v>3.61348705882353</v>
      </c>
      <c r="Z53" s="103">
        <f t="shared" si="20"/>
        <v>4.27048470588235</v>
      </c>
      <c r="AA53" s="99"/>
      <c r="AB53" s="104">
        <f t="shared" si="21"/>
        <v>3.6857568</v>
      </c>
      <c r="AC53" s="104">
        <f t="shared" si="22"/>
        <v>4.496623296</v>
      </c>
      <c r="AD53" s="104"/>
    </row>
    <row r="54" s="4" customFormat="1" customHeight="1" spans="1:30">
      <c r="A54" s="4">
        <v>52</v>
      </c>
      <c r="B54" s="94" t="s">
        <v>117</v>
      </c>
      <c r="C54" s="95" t="str">
        <f>IF(A54="","",VLOOKUP(B54,实时库存!$A$3:$F$99682,4,0))</f>
        <v>38</v>
      </c>
      <c r="D54" s="95" t="str">
        <f>IF(A54="","",VLOOKUP(B54,实时库存!$A$3:$G$99682,7,0))</f>
        <v>300</v>
      </c>
      <c r="E54" s="96"/>
      <c r="F54" s="97"/>
      <c r="G54" s="97">
        <v>43</v>
      </c>
      <c r="H54" s="97">
        <v>43</v>
      </c>
      <c r="I54" s="97">
        <v>20</v>
      </c>
      <c r="J54" s="97">
        <v>1.25</v>
      </c>
      <c r="K54" s="98">
        <f t="shared" si="12"/>
        <v>7.396</v>
      </c>
      <c r="L54" s="98">
        <f t="shared" si="13"/>
        <v>0.03698</v>
      </c>
      <c r="M54" s="93">
        <f t="shared" si="14"/>
        <v>1838.8318009735</v>
      </c>
      <c r="N54" s="93">
        <f t="shared" si="15"/>
        <v>153.235983414458</v>
      </c>
      <c r="O54" s="99">
        <v>31</v>
      </c>
      <c r="P54" s="99">
        <v>8</v>
      </c>
      <c r="Q54" s="99">
        <v>10</v>
      </c>
      <c r="R54" s="99">
        <v>2</v>
      </c>
      <c r="S54" s="99">
        <v>2</v>
      </c>
      <c r="T54" s="100">
        <f t="shared" si="16"/>
        <v>53</v>
      </c>
      <c r="U54" s="101">
        <v>10</v>
      </c>
      <c r="V54" s="102">
        <f t="shared" si="17"/>
        <v>37.7196</v>
      </c>
      <c r="W54" s="99">
        <v>6.8</v>
      </c>
      <c r="X54" s="99">
        <f t="shared" si="18"/>
        <v>100.7196</v>
      </c>
      <c r="Y54" s="103">
        <f t="shared" si="19"/>
        <v>16.2928764705882</v>
      </c>
      <c r="Z54" s="103">
        <f t="shared" si="20"/>
        <v>19.2552176470588</v>
      </c>
      <c r="AA54" s="118"/>
      <c r="AB54" s="104">
        <f t="shared" si="21"/>
        <v>16.618734</v>
      </c>
      <c r="AC54" s="104">
        <f t="shared" si="22"/>
        <v>20.27485548</v>
      </c>
      <c r="AD54" s="120"/>
    </row>
    <row r="55" customFormat="1" customHeight="1" spans="1:30">
      <c r="A55" s="4">
        <v>53</v>
      </c>
      <c r="B55" s="132" t="s">
        <v>120</v>
      </c>
      <c r="C55" s="95" t="str">
        <f>IF(A55="","",VLOOKUP(B55,实时库存!$A$3:$F$99682,4,0))</f>
        <v>0</v>
      </c>
      <c r="D55" s="95" t="str">
        <f>IF(A55="","",VLOOKUP(B55,实时库存!$A$3:$G$99682,7,0))</f>
        <v>50</v>
      </c>
      <c r="E55" s="108"/>
      <c r="F55" s="108"/>
      <c r="G55" s="116">
        <v>42</v>
      </c>
      <c r="H55" s="116">
        <v>22</v>
      </c>
      <c r="I55" s="116">
        <v>22</v>
      </c>
      <c r="J55" s="116">
        <v>153</v>
      </c>
      <c r="K55" s="98">
        <f t="shared" si="12"/>
        <v>4.0656</v>
      </c>
      <c r="L55" s="98">
        <f t="shared" si="13"/>
        <v>0.020328</v>
      </c>
      <c r="M55" s="93">
        <f t="shared" si="14"/>
        <v>3345.13970877607</v>
      </c>
      <c r="N55" s="93">
        <f t="shared" si="15"/>
        <v>278.761642398006</v>
      </c>
      <c r="O55" s="99">
        <v>26</v>
      </c>
      <c r="P55" s="99">
        <v>5</v>
      </c>
      <c r="Q55" s="99">
        <v>8</v>
      </c>
      <c r="R55" s="99">
        <v>2</v>
      </c>
      <c r="S55" s="99">
        <v>4.5</v>
      </c>
      <c r="T55" s="100">
        <f t="shared" si="16"/>
        <v>45.5</v>
      </c>
      <c r="U55" s="101">
        <v>10</v>
      </c>
      <c r="V55" s="102">
        <f t="shared" si="17"/>
        <v>20.73456</v>
      </c>
      <c r="W55" s="99">
        <v>6.8</v>
      </c>
      <c r="X55" s="99">
        <f t="shared" si="18"/>
        <v>76.23456</v>
      </c>
      <c r="Y55" s="103">
        <f t="shared" si="19"/>
        <v>12.3320611764706</v>
      </c>
      <c r="Z55" s="103">
        <f t="shared" si="20"/>
        <v>14.5742541176471</v>
      </c>
      <c r="AA55" s="99"/>
      <c r="AB55" s="104">
        <f t="shared" si="21"/>
        <v>12.5787024</v>
      </c>
      <c r="AC55" s="104">
        <f t="shared" si="22"/>
        <v>15.346016928</v>
      </c>
      <c r="AD55" s="104"/>
    </row>
    <row r="56" customFormat="1" customHeight="1" spans="1:30">
      <c r="A56" s="4">
        <v>54</v>
      </c>
      <c r="B56" s="133" t="s">
        <v>122</v>
      </c>
      <c r="C56" s="95" t="str">
        <f>IF(A56="","",VLOOKUP(B56,实时库存!$A$3:$F$99682,4,0))</f>
        <v>0</v>
      </c>
      <c r="D56" s="95" t="str">
        <f>IF(A56="","",VLOOKUP(B56,实时库存!$A$3:$G$99682,7,0))</f>
        <v>30</v>
      </c>
      <c r="E56" s="108"/>
      <c r="F56" s="108"/>
      <c r="G56" s="116">
        <v>42</v>
      </c>
      <c r="H56" s="116">
        <v>22</v>
      </c>
      <c r="I56" s="116">
        <v>22</v>
      </c>
      <c r="J56" s="116">
        <v>1.7</v>
      </c>
      <c r="K56" s="98">
        <f t="shared" si="12"/>
        <v>4.0656</v>
      </c>
      <c r="L56" s="98">
        <f t="shared" si="13"/>
        <v>0.020328</v>
      </c>
      <c r="M56" s="93">
        <f t="shared" si="14"/>
        <v>3345.13970877607</v>
      </c>
      <c r="N56" s="93">
        <f t="shared" si="15"/>
        <v>278.761642398006</v>
      </c>
      <c r="O56" s="99">
        <v>26</v>
      </c>
      <c r="P56" s="99">
        <v>5</v>
      </c>
      <c r="Q56" s="99">
        <v>15</v>
      </c>
      <c r="R56" s="99">
        <v>2</v>
      </c>
      <c r="S56" s="99">
        <v>4.5</v>
      </c>
      <c r="T56" s="100">
        <f t="shared" si="16"/>
        <v>52.5</v>
      </c>
      <c r="U56" s="101">
        <v>10</v>
      </c>
      <c r="V56" s="102">
        <f t="shared" si="17"/>
        <v>20.73456</v>
      </c>
      <c r="W56" s="99">
        <v>6.8</v>
      </c>
      <c r="X56" s="99">
        <f t="shared" si="18"/>
        <v>83.23456</v>
      </c>
      <c r="Y56" s="103">
        <f t="shared" si="19"/>
        <v>13.4644141176471</v>
      </c>
      <c r="Z56" s="103">
        <f t="shared" si="20"/>
        <v>15.9124894117647</v>
      </c>
      <c r="AA56" s="99"/>
      <c r="AB56" s="104">
        <f t="shared" si="21"/>
        <v>13.7337024</v>
      </c>
      <c r="AC56" s="104">
        <f t="shared" si="22"/>
        <v>16.755116928</v>
      </c>
      <c r="AD56" s="104"/>
    </row>
    <row r="57" s="18" customFormat="1" ht="40" customHeight="1" spans="1:30">
      <c r="A57" s="4">
        <v>55</v>
      </c>
      <c r="B57" s="107" t="s">
        <v>180</v>
      </c>
      <c r="C57" s="95" t="str">
        <f>IF(A57="","",VLOOKUP(B57,实时库存!$A$3:$F$99682,4,0))</f>
        <v>5</v>
      </c>
      <c r="D57" s="95" t="str">
        <f>IF(A57="","",VLOOKUP(B57,实时库存!$A$3:$G$99682,7,0))</f>
        <v>0</v>
      </c>
      <c r="E57" s="134" t="s">
        <v>560</v>
      </c>
      <c r="F57" s="109"/>
      <c r="G57" s="106">
        <v>30</v>
      </c>
      <c r="H57" s="106">
        <v>25</v>
      </c>
      <c r="I57" s="106">
        <v>22</v>
      </c>
      <c r="J57" s="106">
        <v>1.5</v>
      </c>
      <c r="K57" s="98">
        <f t="shared" si="12"/>
        <v>3.3</v>
      </c>
      <c r="L57" s="98">
        <f t="shared" si="13"/>
        <v>0.0165</v>
      </c>
      <c r="M57" s="93">
        <f t="shared" si="14"/>
        <v>4121.21212121212</v>
      </c>
      <c r="N57" s="93">
        <f t="shared" si="15"/>
        <v>343.434343434343</v>
      </c>
      <c r="O57" s="99">
        <v>15</v>
      </c>
      <c r="P57" s="99">
        <v>5</v>
      </c>
      <c r="Q57" s="99">
        <v>8</v>
      </c>
      <c r="R57" s="99">
        <v>2</v>
      </c>
      <c r="S57" s="99">
        <v>2</v>
      </c>
      <c r="T57" s="100">
        <f t="shared" si="16"/>
        <v>32</v>
      </c>
      <c r="U57" s="101">
        <v>10</v>
      </c>
      <c r="V57" s="102">
        <f t="shared" si="17"/>
        <v>16.83</v>
      </c>
      <c r="W57" s="99">
        <v>6.8</v>
      </c>
      <c r="X57" s="99">
        <f t="shared" si="18"/>
        <v>58.83</v>
      </c>
      <c r="Y57" s="103">
        <f t="shared" si="19"/>
        <v>9.51661764705882</v>
      </c>
      <c r="Z57" s="103">
        <f t="shared" si="20"/>
        <v>11.2469117647059</v>
      </c>
      <c r="AA57" s="99"/>
      <c r="AB57" s="104">
        <f t="shared" si="21"/>
        <v>9.70695</v>
      </c>
      <c r="AC57" s="104">
        <f t="shared" si="22"/>
        <v>11.842479</v>
      </c>
      <c r="AD57" s="104"/>
    </row>
    <row r="58" s="18" customFormat="1" ht="40" customHeight="1" spans="1:30">
      <c r="A58" s="4">
        <v>56</v>
      </c>
      <c r="B58" s="112" t="s">
        <v>183</v>
      </c>
      <c r="C58" s="95" t="str">
        <f>IF(A58="","",VLOOKUP(B58,实时库存!$A$3:$F$99682,4,0))</f>
        <v>54</v>
      </c>
      <c r="D58" s="95" t="str">
        <f>IF(A58="","",VLOOKUP(B58,实时库存!$A$3:$G$99682,7,0))</f>
        <v>50</v>
      </c>
      <c r="E58" s="134"/>
      <c r="F58" s="109"/>
      <c r="G58" s="106">
        <v>50</v>
      </c>
      <c r="H58" s="106">
        <v>41</v>
      </c>
      <c r="I58" s="106">
        <v>34</v>
      </c>
      <c r="J58" s="106">
        <v>2.5</v>
      </c>
      <c r="K58" s="98">
        <f t="shared" si="12"/>
        <v>13.94</v>
      </c>
      <c r="L58" s="98">
        <f t="shared" si="13"/>
        <v>0.0697</v>
      </c>
      <c r="M58" s="93">
        <f t="shared" si="14"/>
        <v>975.609756097561</v>
      </c>
      <c r="N58" s="93">
        <f t="shared" si="15"/>
        <v>81.3008130081301</v>
      </c>
      <c r="O58" s="99">
        <v>36</v>
      </c>
      <c r="P58" s="99">
        <v>5</v>
      </c>
      <c r="Q58" s="99">
        <v>10</v>
      </c>
      <c r="R58" s="99">
        <v>2</v>
      </c>
      <c r="S58" s="99">
        <v>2</v>
      </c>
      <c r="T58" s="100">
        <f t="shared" si="16"/>
        <v>55</v>
      </c>
      <c r="U58" s="101">
        <v>10</v>
      </c>
      <c r="V58" s="102">
        <f t="shared" si="17"/>
        <v>71.094</v>
      </c>
      <c r="W58" s="99">
        <v>6.8</v>
      </c>
      <c r="X58" s="99">
        <f t="shared" si="18"/>
        <v>136.094</v>
      </c>
      <c r="Y58" s="103">
        <f t="shared" si="19"/>
        <v>22.0152058823529</v>
      </c>
      <c r="Z58" s="103">
        <f t="shared" si="20"/>
        <v>26.0179705882353</v>
      </c>
      <c r="AA58" s="99"/>
      <c r="AB58" s="104">
        <f t="shared" si="21"/>
        <v>22.45551</v>
      </c>
      <c r="AC58" s="104">
        <f t="shared" si="22"/>
        <v>27.3957222</v>
      </c>
      <c r="AD58" s="104"/>
    </row>
    <row r="59" s="4" customFormat="1" customHeight="1" spans="1:30">
      <c r="A59" s="4">
        <v>57</v>
      </c>
      <c r="B59" s="122" t="s">
        <v>145</v>
      </c>
      <c r="C59" s="95" t="str">
        <f>IF(A59="","",VLOOKUP(B59,实时库存!$A$3:$F$99682,4,0))</f>
        <v>13</v>
      </c>
      <c r="D59" s="95" t="str">
        <f>IF(A59="","",VLOOKUP(B59,实时库存!$A$3:$G$99682,7,0))</f>
        <v>50</v>
      </c>
      <c r="E59" s="96"/>
      <c r="F59" s="123"/>
      <c r="G59" s="106">
        <v>45</v>
      </c>
      <c r="H59" s="106">
        <v>45</v>
      </c>
      <c r="I59" s="106">
        <v>25</v>
      </c>
      <c r="J59" s="106">
        <v>1.6</v>
      </c>
      <c r="K59" s="98">
        <f t="shared" si="12"/>
        <v>10.125</v>
      </c>
      <c r="L59" s="98">
        <f t="shared" si="13"/>
        <v>0.050625</v>
      </c>
      <c r="M59" s="93">
        <f t="shared" si="14"/>
        <v>1343.20987654321</v>
      </c>
      <c r="N59" s="93">
        <f t="shared" si="15"/>
        <v>111.934156378601</v>
      </c>
      <c r="O59" s="99">
        <v>75</v>
      </c>
      <c r="P59" s="99">
        <v>12</v>
      </c>
      <c r="Q59" s="99">
        <v>8</v>
      </c>
      <c r="R59" s="99">
        <v>2</v>
      </c>
      <c r="S59" s="99">
        <v>5</v>
      </c>
      <c r="T59" s="100">
        <f t="shared" si="16"/>
        <v>102</v>
      </c>
      <c r="U59" s="101">
        <v>10</v>
      </c>
      <c r="V59" s="102">
        <f t="shared" si="17"/>
        <v>51.6375</v>
      </c>
      <c r="W59" s="99">
        <v>6.8</v>
      </c>
      <c r="X59" s="99">
        <f t="shared" si="18"/>
        <v>163.6375</v>
      </c>
      <c r="Y59" s="103">
        <f t="shared" si="19"/>
        <v>26.4707720588235</v>
      </c>
      <c r="Z59" s="103">
        <f t="shared" si="20"/>
        <v>31.2836397058824</v>
      </c>
      <c r="AA59" s="99"/>
      <c r="AB59" s="104">
        <f t="shared" si="21"/>
        <v>27.0001875</v>
      </c>
      <c r="AC59" s="104">
        <f t="shared" si="22"/>
        <v>32.94022875</v>
      </c>
      <c r="AD59" s="104"/>
    </row>
    <row r="60" s="4" customFormat="1" customHeight="1" spans="1:30">
      <c r="A60" s="4">
        <v>58</v>
      </c>
      <c r="B60" s="115" t="s">
        <v>111</v>
      </c>
      <c r="C60" s="95" t="str">
        <f>IF(A60="","",VLOOKUP(B60,实时库存!$A$3:$F$99682,4,0))</f>
        <v>0</v>
      </c>
      <c r="D60" s="95" t="str">
        <f>IF(A60="","",VLOOKUP(B60,实时库存!$A$3:$G$99682,7,0))</f>
        <v>40</v>
      </c>
      <c r="E60" s="115"/>
      <c r="F60" s="108"/>
      <c r="G60" s="116">
        <v>46</v>
      </c>
      <c r="H60" s="116">
        <v>46</v>
      </c>
      <c r="I60" s="116">
        <v>17</v>
      </c>
      <c r="J60" s="117">
        <v>3</v>
      </c>
      <c r="K60" s="98">
        <f t="shared" si="12"/>
        <v>7.1944</v>
      </c>
      <c r="L60" s="98">
        <f t="shared" si="13"/>
        <v>0.035972</v>
      </c>
      <c r="M60" s="93">
        <f t="shared" si="14"/>
        <v>1890.35916824197</v>
      </c>
      <c r="N60" s="93">
        <f t="shared" si="15"/>
        <v>157.529930686831</v>
      </c>
      <c r="O60" s="99">
        <v>45</v>
      </c>
      <c r="P60" s="99">
        <v>8</v>
      </c>
      <c r="Q60" s="99">
        <v>8</v>
      </c>
      <c r="R60" s="99">
        <v>2</v>
      </c>
      <c r="S60" s="99">
        <v>1</v>
      </c>
      <c r="T60" s="100">
        <f t="shared" si="16"/>
        <v>64</v>
      </c>
      <c r="U60" s="101">
        <v>10</v>
      </c>
      <c r="V60" s="102">
        <f t="shared" si="17"/>
        <v>36.69144</v>
      </c>
      <c r="W60" s="99">
        <v>6.8</v>
      </c>
      <c r="X60" s="99">
        <f t="shared" si="18"/>
        <v>110.69144</v>
      </c>
      <c r="Y60" s="103">
        <f t="shared" si="19"/>
        <v>17.9059682352941</v>
      </c>
      <c r="Z60" s="103">
        <f t="shared" si="20"/>
        <v>21.1615988235294</v>
      </c>
      <c r="AA60" s="118"/>
      <c r="AB60" s="104">
        <f t="shared" si="21"/>
        <v>18.2640876</v>
      </c>
      <c r="AC60" s="104">
        <f t="shared" si="22"/>
        <v>22.282186872</v>
      </c>
      <c r="AD60" s="118"/>
    </row>
    <row r="61" s="4" customFormat="1" customHeight="1" spans="1:30">
      <c r="A61" s="4">
        <v>59</v>
      </c>
      <c r="B61" s="94" t="s">
        <v>15</v>
      </c>
      <c r="C61" s="95" t="str">
        <f>IF(A61="","",VLOOKUP(B61,实时库存!$A$3:$F$99682,4,0))</f>
        <v>140</v>
      </c>
      <c r="D61" s="95" t="str">
        <f>IF(A61="","",VLOOKUP(B61,实时库存!$A$3:$G$99682,7,0))</f>
        <v>400</v>
      </c>
      <c r="E61" s="131"/>
      <c r="F61" s="97"/>
      <c r="G61" s="106">
        <v>52</v>
      </c>
      <c r="H61" s="106">
        <v>51</v>
      </c>
      <c r="I61" s="106">
        <v>19</v>
      </c>
      <c r="J61" s="106">
        <v>1.75</v>
      </c>
      <c r="K61" s="98">
        <f t="shared" si="12"/>
        <v>10.0776</v>
      </c>
      <c r="L61" s="98">
        <f t="shared" si="13"/>
        <v>0.050388</v>
      </c>
      <c r="M61" s="93">
        <f t="shared" si="14"/>
        <v>1349.52766531714</v>
      </c>
      <c r="N61" s="93">
        <f t="shared" si="15"/>
        <v>112.460638776428</v>
      </c>
      <c r="O61" s="99">
        <v>39</v>
      </c>
      <c r="P61" s="99"/>
      <c r="Q61" s="99">
        <v>5</v>
      </c>
      <c r="R61" s="99"/>
      <c r="S61" s="99"/>
      <c r="T61" s="100">
        <f t="shared" si="16"/>
        <v>44</v>
      </c>
      <c r="U61" s="101">
        <v>10</v>
      </c>
      <c r="V61" s="102">
        <f t="shared" si="17"/>
        <v>51.39576</v>
      </c>
      <c r="W61" s="99">
        <v>6.8</v>
      </c>
      <c r="X61" s="99">
        <f t="shared" si="18"/>
        <v>105.39576</v>
      </c>
      <c r="Y61" s="103">
        <f t="shared" si="19"/>
        <v>17.0493141176471</v>
      </c>
      <c r="Z61" s="103">
        <f t="shared" si="20"/>
        <v>20.1491894117647</v>
      </c>
      <c r="AA61" s="99"/>
      <c r="AB61" s="104">
        <f t="shared" si="21"/>
        <v>17.3903004</v>
      </c>
      <c r="AC61" s="104">
        <f t="shared" si="22"/>
        <v>21.216166488</v>
      </c>
      <c r="AD61" s="104"/>
    </row>
    <row r="62" s="4" customFormat="1" customHeight="1" spans="1:30">
      <c r="A62" s="4">
        <v>60</v>
      </c>
      <c r="B62" s="94" t="s">
        <v>112</v>
      </c>
      <c r="C62" s="95" t="str">
        <f>IF(A62="","",VLOOKUP(B62,实时库存!$A$3:$F$99682,4,0))</f>
        <v>44</v>
      </c>
      <c r="D62" s="95" t="str">
        <f>IF(A62="","",VLOOKUP(B62,实时库存!$A$3:$G$99682,7,0))</f>
        <v>0</v>
      </c>
      <c r="E62" s="113" t="s">
        <v>575</v>
      </c>
      <c r="F62" s="123" t="s">
        <v>576</v>
      </c>
      <c r="G62" s="97">
        <v>24</v>
      </c>
      <c r="H62" s="97">
        <v>24</v>
      </c>
      <c r="I62" s="97">
        <v>10</v>
      </c>
      <c r="J62" s="114">
        <v>0.9</v>
      </c>
      <c r="K62" s="98">
        <f t="shared" si="12"/>
        <v>1.152</v>
      </c>
      <c r="L62" s="98">
        <f t="shared" si="13"/>
        <v>0.00576</v>
      </c>
      <c r="M62" s="93">
        <f t="shared" si="14"/>
        <v>11805.5555555556</v>
      </c>
      <c r="N62" s="93">
        <f t="shared" si="15"/>
        <v>983.796296296296</v>
      </c>
      <c r="O62" s="99">
        <v>39</v>
      </c>
      <c r="P62" s="99"/>
      <c r="Q62" s="99"/>
      <c r="R62" s="99">
        <v>1</v>
      </c>
      <c r="S62" s="99">
        <v>2</v>
      </c>
      <c r="T62" s="100">
        <f t="shared" si="16"/>
        <v>42</v>
      </c>
      <c r="U62" s="101">
        <v>10</v>
      </c>
      <c r="V62" s="102">
        <f t="shared" si="17"/>
        <v>5.8752</v>
      </c>
      <c r="W62" s="99">
        <v>6.8</v>
      </c>
      <c r="X62" s="99">
        <f t="shared" si="18"/>
        <v>57.8752</v>
      </c>
      <c r="Y62" s="103">
        <f t="shared" si="19"/>
        <v>9.36216470588235</v>
      </c>
      <c r="Z62" s="103">
        <f t="shared" si="20"/>
        <v>11.0643764705882</v>
      </c>
      <c r="AA62" s="99"/>
      <c r="AB62" s="104">
        <f t="shared" si="21"/>
        <v>9.549408</v>
      </c>
      <c r="AC62" s="104">
        <f t="shared" si="22"/>
        <v>11.65027776</v>
      </c>
      <c r="AD62" s="104"/>
    </row>
    <row r="63" s="4" customFormat="1" customHeight="1" spans="1:30">
      <c r="A63" s="4">
        <v>61</v>
      </c>
      <c r="B63" s="94" t="s">
        <v>474</v>
      </c>
      <c r="C63" s="95" t="str">
        <f>IF(A63="","",VLOOKUP(B63,实时库存!$A$3:$F$99682,4,0))</f>
        <v>49</v>
      </c>
      <c r="D63" s="95" t="str">
        <f>IF(A63="","",VLOOKUP(B63,实时库存!$A$3:$G$99682,7,0))</f>
        <v>150</v>
      </c>
      <c r="E63" s="131"/>
      <c r="F63" s="97"/>
      <c r="G63" s="106">
        <v>31</v>
      </c>
      <c r="H63" s="106">
        <v>31</v>
      </c>
      <c r="I63" s="106">
        <v>20</v>
      </c>
      <c r="J63" s="106">
        <v>1.5</v>
      </c>
      <c r="K63" s="98">
        <f t="shared" si="12"/>
        <v>3.844</v>
      </c>
      <c r="L63" s="98">
        <f t="shared" si="13"/>
        <v>0.01922</v>
      </c>
      <c r="M63" s="93">
        <f t="shared" si="14"/>
        <v>3537.98126951093</v>
      </c>
      <c r="N63" s="93">
        <f t="shared" si="15"/>
        <v>294.831772459244</v>
      </c>
      <c r="O63" s="99">
        <v>28</v>
      </c>
      <c r="P63" s="99">
        <v>5</v>
      </c>
      <c r="Q63" s="99">
        <v>12</v>
      </c>
      <c r="R63" s="99">
        <v>2</v>
      </c>
      <c r="S63" s="99">
        <v>2</v>
      </c>
      <c r="T63" s="100">
        <f t="shared" si="16"/>
        <v>49</v>
      </c>
      <c r="U63" s="101">
        <v>10</v>
      </c>
      <c r="V63" s="102">
        <f t="shared" si="17"/>
        <v>19.6044</v>
      </c>
      <c r="W63" s="99">
        <v>6.8</v>
      </c>
      <c r="X63" s="99">
        <f t="shared" si="18"/>
        <v>78.6044</v>
      </c>
      <c r="Y63" s="103">
        <f t="shared" si="19"/>
        <v>12.7154176470588</v>
      </c>
      <c r="Z63" s="103">
        <f t="shared" si="20"/>
        <v>15.0273117647059</v>
      </c>
      <c r="AA63" s="99"/>
      <c r="AB63" s="104">
        <f t="shared" si="21"/>
        <v>12.969726</v>
      </c>
      <c r="AC63" s="104">
        <f t="shared" si="22"/>
        <v>15.82306572</v>
      </c>
      <c r="AD63" s="104"/>
    </row>
    <row r="64" s="4" customFormat="1" customHeight="1" spans="1:30">
      <c r="A64" s="4">
        <v>62</v>
      </c>
      <c r="B64" s="94" t="s">
        <v>443</v>
      </c>
      <c r="C64" s="95" t="str">
        <f>IF(A64="","",VLOOKUP(B64,实时库存!$A$3:$F$99682,4,0))</f>
        <v>220</v>
      </c>
      <c r="D64" s="95" t="str">
        <f>IF(A64="","",VLOOKUP(B64,实时库存!$A$3:$G$99682,7,0))</f>
        <v>0</v>
      </c>
      <c r="E64" s="134" t="s">
        <v>577</v>
      </c>
      <c r="F64" s="97"/>
      <c r="G64" s="97">
        <v>38</v>
      </c>
      <c r="H64" s="97">
        <v>15</v>
      </c>
      <c r="I64" s="97">
        <v>12</v>
      </c>
      <c r="J64" s="97">
        <v>1</v>
      </c>
      <c r="K64" s="98">
        <f t="shared" si="12"/>
        <v>1.368</v>
      </c>
      <c r="L64" s="98">
        <f t="shared" si="13"/>
        <v>0.00684</v>
      </c>
      <c r="M64" s="93">
        <f t="shared" si="14"/>
        <v>9941.52046783626</v>
      </c>
      <c r="N64" s="93">
        <f t="shared" si="15"/>
        <v>828.460038986355</v>
      </c>
      <c r="O64" s="99">
        <v>58</v>
      </c>
      <c r="P64" s="99"/>
      <c r="Q64" s="99"/>
      <c r="R64" s="99"/>
      <c r="S64" s="99"/>
      <c r="T64" s="100">
        <f t="shared" si="16"/>
        <v>58</v>
      </c>
      <c r="U64" s="101">
        <v>10</v>
      </c>
      <c r="V64" s="102">
        <f t="shared" si="17"/>
        <v>6.9768</v>
      </c>
      <c r="W64" s="99">
        <v>6.8</v>
      </c>
      <c r="X64" s="99">
        <f t="shared" si="18"/>
        <v>74.9768</v>
      </c>
      <c r="Y64" s="103">
        <f t="shared" si="19"/>
        <v>12.1286</v>
      </c>
      <c r="Z64" s="103">
        <f t="shared" si="20"/>
        <v>14.3338</v>
      </c>
      <c r="AA64" s="118"/>
      <c r="AB64" s="104">
        <f t="shared" si="21"/>
        <v>12.371172</v>
      </c>
      <c r="AC64" s="104">
        <f t="shared" si="22"/>
        <v>15.09282984</v>
      </c>
      <c r="AD64" s="120"/>
    </row>
    <row r="65" s="4" customFormat="1" customHeight="1" spans="1:30">
      <c r="A65" s="4">
        <v>63</v>
      </c>
      <c r="B65" s="94" t="s">
        <v>440</v>
      </c>
      <c r="C65" s="95" t="str">
        <f>IF(A65="","",VLOOKUP(B65,实时库存!$A$3:$F$99682,4,0))</f>
        <v>0</v>
      </c>
      <c r="D65" s="95" t="str">
        <f>IF(A65="","",VLOOKUP(B65,实时库存!$A$3:$G$99682,7,0))</f>
        <v>0</v>
      </c>
      <c r="E65" s="134"/>
      <c r="F65" s="123"/>
      <c r="G65" s="97">
        <v>42.5</v>
      </c>
      <c r="H65" s="97">
        <v>22.5</v>
      </c>
      <c r="I65" s="97">
        <v>13.5</v>
      </c>
      <c r="J65" s="97">
        <v>1.5</v>
      </c>
      <c r="K65" s="98">
        <f t="shared" si="12"/>
        <v>2.581875</v>
      </c>
      <c r="L65" s="98">
        <f t="shared" si="13"/>
        <v>0.012909375</v>
      </c>
      <c r="M65" s="93">
        <f t="shared" si="14"/>
        <v>5267.48971193416</v>
      </c>
      <c r="N65" s="93">
        <f t="shared" si="15"/>
        <v>438.957475994513</v>
      </c>
      <c r="O65" s="99"/>
      <c r="P65" s="99"/>
      <c r="Q65" s="99"/>
      <c r="R65" s="99"/>
      <c r="S65" s="99"/>
      <c r="T65" s="100">
        <f t="shared" si="16"/>
        <v>0</v>
      </c>
      <c r="U65" s="101">
        <v>10</v>
      </c>
      <c r="V65" s="102">
        <f t="shared" si="17"/>
        <v>13.1675625</v>
      </c>
      <c r="W65" s="99">
        <v>6.8</v>
      </c>
      <c r="X65" s="99">
        <f t="shared" si="18"/>
        <v>23.1675625</v>
      </c>
      <c r="Y65" s="103">
        <f t="shared" si="19"/>
        <v>3.74769393382353</v>
      </c>
      <c r="Z65" s="103">
        <f t="shared" si="20"/>
        <v>4.42909283088235</v>
      </c>
      <c r="AA65" s="118"/>
      <c r="AB65" s="104">
        <f t="shared" si="21"/>
        <v>3.8226478125</v>
      </c>
      <c r="AC65" s="104">
        <f t="shared" si="22"/>
        <v>4.66363033125</v>
      </c>
      <c r="AD65" s="120"/>
    </row>
    <row r="66" s="4" customFormat="1" customHeight="1" spans="1:30">
      <c r="A66" s="4">
        <v>64</v>
      </c>
      <c r="B66" s="94" t="s">
        <v>438</v>
      </c>
      <c r="C66" s="95" t="str">
        <f>IF(A66="","",VLOOKUP(B66,实时库存!$A$3:$F$99682,4,0))</f>
        <v>262</v>
      </c>
      <c r="D66" s="95" t="str">
        <f>IF(A66="","",VLOOKUP(B66,实时库存!$A$3:$G$99682,7,0))</f>
        <v>0</v>
      </c>
      <c r="E66" s="134"/>
      <c r="F66" s="97"/>
      <c r="G66" s="97">
        <v>22</v>
      </c>
      <c r="H66" s="97">
        <v>22</v>
      </c>
      <c r="I66" s="97">
        <v>11</v>
      </c>
      <c r="J66" s="97">
        <v>0.9</v>
      </c>
      <c r="K66" s="98">
        <f t="shared" si="12"/>
        <v>1.0648</v>
      </c>
      <c r="L66" s="98">
        <f t="shared" si="13"/>
        <v>0.005324</v>
      </c>
      <c r="M66" s="93">
        <f t="shared" si="14"/>
        <v>12772.3516153268</v>
      </c>
      <c r="N66" s="93">
        <f t="shared" si="15"/>
        <v>1064.36263461057</v>
      </c>
      <c r="O66" s="99"/>
      <c r="P66" s="99"/>
      <c r="Q66" s="99"/>
      <c r="R66" s="99"/>
      <c r="S66" s="99"/>
      <c r="T66" s="100">
        <f t="shared" si="16"/>
        <v>0</v>
      </c>
      <c r="U66" s="101">
        <v>10</v>
      </c>
      <c r="V66" s="102">
        <f t="shared" si="17"/>
        <v>5.43048</v>
      </c>
      <c r="W66" s="99">
        <v>6.8</v>
      </c>
      <c r="X66" s="99">
        <f t="shared" si="18"/>
        <v>15.43048</v>
      </c>
      <c r="Y66" s="103">
        <f t="shared" si="19"/>
        <v>2.49610705882353</v>
      </c>
      <c r="Z66" s="103">
        <f t="shared" si="20"/>
        <v>2.94994470588235</v>
      </c>
      <c r="AA66" s="118"/>
      <c r="AB66" s="104">
        <f t="shared" si="21"/>
        <v>2.5460292</v>
      </c>
      <c r="AC66" s="104">
        <f t="shared" si="22"/>
        <v>3.106155624</v>
      </c>
      <c r="AD66" s="120"/>
    </row>
    <row r="67" customFormat="1" customHeight="1" spans="1:30">
      <c r="A67" s="4">
        <v>65</v>
      </c>
      <c r="B67" s="133" t="s">
        <v>486</v>
      </c>
      <c r="C67" s="95" t="str">
        <f>IF(A67="","",VLOOKUP(B67,实时库存!$A$3:$F$99682,4,0))</f>
        <v>0</v>
      </c>
      <c r="D67" s="95" t="str">
        <f>IF(A67="","",VLOOKUP(B67,实时库存!$A$3:$G$99682,7,0))</f>
        <v>200</v>
      </c>
      <c r="E67" s="108"/>
      <c r="F67" s="108"/>
      <c r="G67" s="116">
        <v>23</v>
      </c>
      <c r="H67" s="116">
        <v>23</v>
      </c>
      <c r="I67" s="116">
        <v>11</v>
      </c>
      <c r="J67" s="117">
        <v>0.68</v>
      </c>
      <c r="K67" s="98">
        <f t="shared" ref="K67:K83" si="23">G67*H67*I67/5000</f>
        <v>1.1638</v>
      </c>
      <c r="L67" s="98">
        <f t="shared" ref="L67:L83" si="24">G67*H67*I67/1000000</f>
        <v>0.005819</v>
      </c>
      <c r="M67" s="93">
        <f t="shared" ref="M67:M83" si="25">68/L67</f>
        <v>11685.8566764049</v>
      </c>
      <c r="N67" s="93">
        <f t="shared" ref="N67:N83" si="26">M67/12</f>
        <v>973.821389700407</v>
      </c>
      <c r="O67" s="99">
        <v>21</v>
      </c>
      <c r="P67" s="99"/>
      <c r="Q67" s="99"/>
      <c r="R67" s="99"/>
      <c r="S67" s="99"/>
      <c r="T67" s="100">
        <f t="shared" si="16"/>
        <v>21</v>
      </c>
      <c r="U67" s="101">
        <v>10</v>
      </c>
      <c r="V67" s="102">
        <f t="shared" si="17"/>
        <v>5.93538</v>
      </c>
      <c r="W67" s="99">
        <v>6.8</v>
      </c>
      <c r="X67" s="99">
        <f t="shared" si="18"/>
        <v>36.93538</v>
      </c>
      <c r="Y67" s="103">
        <f t="shared" si="19"/>
        <v>5.97484088235294</v>
      </c>
      <c r="Z67" s="103">
        <f t="shared" si="20"/>
        <v>7.06117558823529</v>
      </c>
      <c r="AA67" s="99"/>
      <c r="AB67" s="104">
        <f t="shared" si="21"/>
        <v>6.0943377</v>
      </c>
      <c r="AC67" s="104">
        <f t="shared" si="22"/>
        <v>7.435091994</v>
      </c>
      <c r="AD67" s="104"/>
    </row>
    <row r="68" customFormat="1" customHeight="1" spans="1:30">
      <c r="A68" s="4">
        <v>66</v>
      </c>
      <c r="B68" s="135" t="s">
        <v>488</v>
      </c>
      <c r="C68" s="95" t="str">
        <f>IF(A68="","",VLOOKUP(B68,实时库存!$A$3:$F$99682,4,0))</f>
        <v>0</v>
      </c>
      <c r="D68" s="95" t="str">
        <f>IF(A68="","",VLOOKUP(B68,实时库存!$A$3:$G$99682,7,0))</f>
        <v>200</v>
      </c>
      <c r="E68" s="108"/>
      <c r="F68" s="108"/>
      <c r="G68" s="116">
        <v>10</v>
      </c>
      <c r="H68" s="116">
        <v>6</v>
      </c>
      <c r="I68" s="116">
        <v>58</v>
      </c>
      <c r="J68" s="117">
        <v>0.85</v>
      </c>
      <c r="K68" s="98">
        <f t="shared" si="23"/>
        <v>0.696</v>
      </c>
      <c r="L68" s="98">
        <f t="shared" si="24"/>
        <v>0.00348</v>
      </c>
      <c r="M68" s="93">
        <f t="shared" si="25"/>
        <v>19540.2298850575</v>
      </c>
      <c r="N68" s="93">
        <f t="shared" si="26"/>
        <v>1628.35249042146</v>
      </c>
      <c r="O68" s="99">
        <v>27</v>
      </c>
      <c r="P68" s="99"/>
      <c r="Q68" s="99"/>
      <c r="R68" s="99"/>
      <c r="S68" s="99"/>
      <c r="T68" s="100">
        <f t="shared" ref="T68:T83" si="27">SUM(O68:S68)</f>
        <v>27</v>
      </c>
      <c r="U68" s="101">
        <v>10</v>
      </c>
      <c r="V68" s="102">
        <f t="shared" ref="V68:V83" si="28">W68*L68*$V$1</f>
        <v>3.5496</v>
      </c>
      <c r="W68" s="99">
        <v>6.8</v>
      </c>
      <c r="X68" s="99">
        <f t="shared" ref="X68:X83" si="29">SUM(T68:V68)</f>
        <v>40.5496</v>
      </c>
      <c r="Y68" s="103">
        <f t="shared" ref="Y68:Y83" si="30">X68/W68*1.1</f>
        <v>6.55949411764706</v>
      </c>
      <c r="Z68" s="103">
        <f t="shared" ref="Z68:Z83" si="31">X68/W68*1.3</f>
        <v>7.75212941176471</v>
      </c>
      <c r="AA68" s="99"/>
      <c r="AB68" s="104">
        <f t="shared" ref="AB68:AB83" si="32">Y68*1.02</f>
        <v>6.690684</v>
      </c>
      <c r="AC68" s="104">
        <f t="shared" ref="AC68:AC83" si="33">AB68*1.22</f>
        <v>8.16263448</v>
      </c>
      <c r="AD68" s="104"/>
    </row>
    <row r="69" customFormat="1" customHeight="1" spans="1:30">
      <c r="A69" s="4">
        <v>67</v>
      </c>
      <c r="B69" s="133" t="s">
        <v>163</v>
      </c>
      <c r="C69" s="95" t="str">
        <f>IF(A69="","",VLOOKUP(B69,实时库存!$A$3:$F$99682,4,0))</f>
        <v>0</v>
      </c>
      <c r="D69" s="95" t="str">
        <f>IF(A69="","",VLOOKUP(B69,实时库存!$A$3:$G$99682,7,0))</f>
        <v>48</v>
      </c>
      <c r="E69" s="108"/>
      <c r="F69" s="108"/>
      <c r="G69" s="116">
        <v>41</v>
      </c>
      <c r="H69" s="116">
        <v>12</v>
      </c>
      <c r="I69" s="116">
        <v>12</v>
      </c>
      <c r="J69" s="116">
        <v>1</v>
      </c>
      <c r="K69" s="98">
        <f t="shared" si="23"/>
        <v>1.1808</v>
      </c>
      <c r="L69" s="98">
        <f t="shared" si="24"/>
        <v>0.005904</v>
      </c>
      <c r="M69" s="93">
        <f t="shared" si="25"/>
        <v>11517.6151761518</v>
      </c>
      <c r="N69" s="93">
        <f t="shared" si="26"/>
        <v>959.801264679313</v>
      </c>
      <c r="O69" s="99">
        <v>29</v>
      </c>
      <c r="P69" s="99"/>
      <c r="Q69" s="99"/>
      <c r="R69" s="99">
        <v>1</v>
      </c>
      <c r="S69" s="99">
        <v>1</v>
      </c>
      <c r="T69" s="100">
        <f t="shared" si="27"/>
        <v>31</v>
      </c>
      <c r="U69" s="101">
        <v>10</v>
      </c>
      <c r="V69" s="102">
        <f>W69*L69*$V$1</f>
        <v>6.02208</v>
      </c>
      <c r="W69" s="99">
        <v>6.8</v>
      </c>
      <c r="X69" s="99">
        <f t="shared" si="29"/>
        <v>47.02208</v>
      </c>
      <c r="Y69" s="103">
        <f t="shared" si="30"/>
        <v>7.60651294117647</v>
      </c>
      <c r="Z69" s="103">
        <f t="shared" si="31"/>
        <v>8.98951529411765</v>
      </c>
      <c r="AA69" s="99"/>
      <c r="AB69" s="104">
        <f t="shared" si="32"/>
        <v>7.7586432</v>
      </c>
      <c r="AC69" s="104">
        <f t="shared" si="33"/>
        <v>9.465544704</v>
      </c>
      <c r="AD69" s="104"/>
    </row>
    <row r="70" s="4" customFormat="1" customHeight="1" spans="1:30">
      <c r="A70" s="4">
        <v>68</v>
      </c>
      <c r="B70" s="115" t="s">
        <v>526</v>
      </c>
      <c r="C70" s="95" t="str">
        <f>IF(A70="","",VLOOKUP(B70,实时库存!$A$3:$F$99682,4,0))</f>
        <v>27</v>
      </c>
      <c r="D70" s="95" t="str">
        <f>IF(A70="","",VLOOKUP(B70,实时库存!$A$3:$G$99682,7,0))</f>
        <v>100</v>
      </c>
      <c r="E70" s="115"/>
      <c r="F70" s="108"/>
      <c r="G70" s="116">
        <v>42</v>
      </c>
      <c r="H70" s="116">
        <v>16</v>
      </c>
      <c r="I70" s="116">
        <v>16</v>
      </c>
      <c r="J70" s="117">
        <v>1.3</v>
      </c>
      <c r="K70" s="98">
        <f t="shared" si="23"/>
        <v>2.1504</v>
      </c>
      <c r="L70" s="98">
        <f t="shared" si="24"/>
        <v>0.010752</v>
      </c>
      <c r="M70" s="93">
        <f t="shared" si="25"/>
        <v>6324.40476190476</v>
      </c>
      <c r="N70" s="93">
        <f t="shared" si="26"/>
        <v>527.03373015873</v>
      </c>
      <c r="O70" s="99">
        <f>3*3</f>
        <v>9</v>
      </c>
      <c r="P70" s="99">
        <v>6</v>
      </c>
      <c r="Q70" s="99">
        <f>3+3*6+1.5</f>
        <v>22.5</v>
      </c>
      <c r="R70" s="99">
        <v>2</v>
      </c>
      <c r="S70" s="99">
        <v>2</v>
      </c>
      <c r="T70" s="100">
        <f t="shared" si="27"/>
        <v>41.5</v>
      </c>
      <c r="U70" s="101">
        <v>10</v>
      </c>
      <c r="V70" s="102">
        <f t="shared" si="28"/>
        <v>10.96704</v>
      </c>
      <c r="W70" s="99">
        <v>6.8</v>
      </c>
      <c r="X70" s="99">
        <f t="shared" si="29"/>
        <v>62.46704</v>
      </c>
      <c r="Y70" s="103">
        <f t="shared" si="30"/>
        <v>10.1049623529412</v>
      </c>
      <c r="Z70" s="103">
        <f t="shared" si="31"/>
        <v>11.9422282352941</v>
      </c>
      <c r="AA70" s="118"/>
      <c r="AB70" s="104">
        <f t="shared" si="32"/>
        <v>10.3070616</v>
      </c>
      <c r="AC70" s="104">
        <f t="shared" si="33"/>
        <v>12.574615152</v>
      </c>
      <c r="AD70" s="118"/>
    </row>
    <row r="71" s="4" customFormat="1" customHeight="1" spans="1:30">
      <c r="A71" s="4">
        <v>69</v>
      </c>
      <c r="B71" s="115" t="s">
        <v>578</v>
      </c>
      <c r="C71" s="95" t="str">
        <f>IF(A71="","",VLOOKUP(B71,实时库存!$A$3:$F$99682,4,0))</f>
        <v>0</v>
      </c>
      <c r="D71" s="95" t="str">
        <f>IF(A71="","",VLOOKUP(B71,实时库存!$A$3:$G$99682,7,0))</f>
        <v>100</v>
      </c>
      <c r="E71" s="115"/>
      <c r="F71" s="108"/>
      <c r="G71" s="116">
        <v>29</v>
      </c>
      <c r="H71" s="116">
        <v>29</v>
      </c>
      <c r="I71" s="116">
        <v>19</v>
      </c>
      <c r="J71" s="117">
        <v>1.3</v>
      </c>
      <c r="K71" s="98">
        <f t="shared" si="23"/>
        <v>3.1958</v>
      </c>
      <c r="L71" s="98">
        <f t="shared" si="24"/>
        <v>0.015979</v>
      </c>
      <c r="M71" s="93">
        <f t="shared" si="25"/>
        <v>4255.58545591088</v>
      </c>
      <c r="N71" s="93">
        <f t="shared" si="26"/>
        <v>354.632121325907</v>
      </c>
      <c r="O71" s="99">
        <f>3*3</f>
        <v>9</v>
      </c>
      <c r="P71" s="99">
        <v>6</v>
      </c>
      <c r="Q71" s="99">
        <f>7+3*5+1.5</f>
        <v>23.5</v>
      </c>
      <c r="R71" s="99">
        <v>2</v>
      </c>
      <c r="S71" s="99">
        <v>2</v>
      </c>
      <c r="T71" s="100">
        <f t="shared" si="27"/>
        <v>42.5</v>
      </c>
      <c r="U71" s="101">
        <v>10</v>
      </c>
      <c r="V71" s="102">
        <f t="shared" si="28"/>
        <v>16.29858</v>
      </c>
      <c r="W71" s="99">
        <v>6.8</v>
      </c>
      <c r="X71" s="99">
        <f t="shared" si="29"/>
        <v>68.79858</v>
      </c>
      <c r="Y71" s="103">
        <f t="shared" si="30"/>
        <v>11.1291820588235</v>
      </c>
      <c r="Z71" s="103">
        <f t="shared" si="31"/>
        <v>13.1526697058824</v>
      </c>
      <c r="AA71" s="118"/>
      <c r="AB71" s="104">
        <f t="shared" si="32"/>
        <v>11.3517657</v>
      </c>
      <c r="AC71" s="104">
        <f t="shared" si="33"/>
        <v>13.849154154</v>
      </c>
      <c r="AD71" s="118"/>
    </row>
    <row r="72" s="4" customFormat="1" customHeight="1" spans="1:30">
      <c r="A72" s="4">
        <v>70</v>
      </c>
      <c r="B72" s="115" t="s">
        <v>13</v>
      </c>
      <c r="C72" s="95" t="str">
        <f>IF(A72="","",VLOOKUP(B72,实时库存!$A$3:$F$99682,4,0))</f>
        <v>0</v>
      </c>
      <c r="D72" s="95" t="str">
        <f>IF(A72="","",VLOOKUP(B72,实时库存!$A$3:$G$99682,7,0))</f>
        <v>150</v>
      </c>
      <c r="E72" s="115"/>
      <c r="F72" s="108"/>
      <c r="G72" s="116">
        <v>18</v>
      </c>
      <c r="H72" s="116">
        <v>22</v>
      </c>
      <c r="I72" s="116">
        <v>33</v>
      </c>
      <c r="J72" s="117">
        <v>1.5</v>
      </c>
      <c r="K72" s="98">
        <f t="shared" si="23"/>
        <v>2.6136</v>
      </c>
      <c r="L72" s="98">
        <f t="shared" si="24"/>
        <v>0.013068</v>
      </c>
      <c r="M72" s="93">
        <f t="shared" si="25"/>
        <v>5203.55065809611</v>
      </c>
      <c r="N72" s="93">
        <f t="shared" si="26"/>
        <v>433.629221508009</v>
      </c>
      <c r="O72" s="99">
        <v>27</v>
      </c>
      <c r="P72" s="99"/>
      <c r="Q72" s="99"/>
      <c r="R72" s="99"/>
      <c r="S72" s="99"/>
      <c r="T72" s="100">
        <f t="shared" si="27"/>
        <v>27</v>
      </c>
      <c r="U72" s="101">
        <v>10</v>
      </c>
      <c r="V72" s="102">
        <f t="shared" si="28"/>
        <v>13.32936</v>
      </c>
      <c r="W72" s="99">
        <v>6.8</v>
      </c>
      <c r="X72" s="99">
        <f t="shared" si="29"/>
        <v>50.32936</v>
      </c>
      <c r="Y72" s="103">
        <f t="shared" si="30"/>
        <v>8.14151411764706</v>
      </c>
      <c r="Z72" s="103">
        <f t="shared" si="31"/>
        <v>9.62178941176471</v>
      </c>
      <c r="AA72" s="118"/>
      <c r="AB72" s="104">
        <f t="shared" si="32"/>
        <v>8.3043444</v>
      </c>
      <c r="AC72" s="104">
        <f t="shared" si="33"/>
        <v>10.131300168</v>
      </c>
      <c r="AD72" s="118"/>
    </row>
    <row r="73" s="4" customFormat="1" customHeight="1" spans="1:30">
      <c r="A73" s="4">
        <v>71</v>
      </c>
      <c r="B73" s="115" t="s">
        <v>485</v>
      </c>
      <c r="C73" s="95" t="str">
        <f>IF(A73="","",VLOOKUP(B73,实时库存!$A$3:$F$99682,4,0))</f>
        <v>0</v>
      </c>
      <c r="D73" s="95" t="str">
        <f>IF(A73="","",VLOOKUP(B73,实时库存!$A$3:$G$99682,7,0))</f>
        <v>50</v>
      </c>
      <c r="E73" s="115"/>
      <c r="F73" s="108"/>
      <c r="G73" s="116">
        <v>43</v>
      </c>
      <c r="H73" s="116">
        <v>43</v>
      </c>
      <c r="I73" s="116">
        <v>24</v>
      </c>
      <c r="J73" s="117">
        <v>3.1</v>
      </c>
      <c r="K73" s="98">
        <f t="shared" si="23"/>
        <v>8.8752</v>
      </c>
      <c r="L73" s="98">
        <f t="shared" si="24"/>
        <v>0.044376</v>
      </c>
      <c r="M73" s="93">
        <f t="shared" si="25"/>
        <v>1532.35983414458</v>
      </c>
      <c r="N73" s="93">
        <f t="shared" si="26"/>
        <v>127.696652845382</v>
      </c>
      <c r="O73" s="99">
        <v>53</v>
      </c>
      <c r="P73" s="99">
        <v>5</v>
      </c>
      <c r="Q73" s="99">
        <v>8</v>
      </c>
      <c r="R73" s="99">
        <v>2</v>
      </c>
      <c r="S73" s="99">
        <v>1</v>
      </c>
      <c r="T73" s="100">
        <f t="shared" si="27"/>
        <v>69</v>
      </c>
      <c r="U73" s="101">
        <v>10</v>
      </c>
      <c r="V73" s="102">
        <f t="shared" si="28"/>
        <v>45.26352</v>
      </c>
      <c r="W73" s="99">
        <v>6.8</v>
      </c>
      <c r="X73" s="99">
        <f t="shared" si="29"/>
        <v>124.26352</v>
      </c>
      <c r="Y73" s="103">
        <f t="shared" si="30"/>
        <v>20.1014517647059</v>
      </c>
      <c r="Z73" s="103">
        <f t="shared" si="31"/>
        <v>23.7562611764706</v>
      </c>
      <c r="AA73" s="118"/>
      <c r="AB73" s="104">
        <f t="shared" si="32"/>
        <v>20.5034808</v>
      </c>
      <c r="AC73" s="104">
        <f t="shared" si="33"/>
        <v>25.014246576</v>
      </c>
      <c r="AD73" s="118"/>
    </row>
    <row r="74" s="4" customFormat="1" customHeight="1" spans="1:30">
      <c r="A74" s="4">
        <v>72</v>
      </c>
      <c r="B74" s="94" t="s">
        <v>167</v>
      </c>
      <c r="C74" s="95" t="str">
        <f>IF(A74="","",VLOOKUP(B74,实时库存!$A$3:$F$99682,4,0))</f>
        <v>3</v>
      </c>
      <c r="D74" s="95" t="str">
        <f>IF(A74="","",VLOOKUP(B74,实时库存!$A$3:$G$99682,7,0))</f>
        <v>180</v>
      </c>
      <c r="E74" s="134"/>
      <c r="F74" s="97"/>
      <c r="G74" s="97">
        <v>52</v>
      </c>
      <c r="H74" s="97">
        <v>13</v>
      </c>
      <c r="I74" s="97">
        <v>10</v>
      </c>
      <c r="J74" s="97">
        <v>1.4</v>
      </c>
      <c r="K74" s="98">
        <f t="shared" si="23"/>
        <v>1.352</v>
      </c>
      <c r="L74" s="98">
        <f t="shared" si="24"/>
        <v>0.00676</v>
      </c>
      <c r="M74" s="93">
        <f t="shared" si="25"/>
        <v>10059.1715976331</v>
      </c>
      <c r="N74" s="93">
        <f t="shared" si="26"/>
        <v>838.264299802761</v>
      </c>
      <c r="O74" s="99">
        <v>43</v>
      </c>
      <c r="P74" s="99"/>
      <c r="Q74" s="99"/>
      <c r="R74" s="99"/>
      <c r="S74" s="136"/>
      <c r="T74" s="100">
        <f t="shared" si="27"/>
        <v>43</v>
      </c>
      <c r="U74" s="101">
        <v>10</v>
      </c>
      <c r="V74" s="102">
        <f t="shared" si="28"/>
        <v>6.8952</v>
      </c>
      <c r="W74" s="99">
        <v>6.8</v>
      </c>
      <c r="X74" s="99">
        <f t="shared" si="29"/>
        <v>59.8952</v>
      </c>
      <c r="Y74" s="103">
        <f t="shared" si="30"/>
        <v>9.68892941176471</v>
      </c>
      <c r="Z74" s="103">
        <f t="shared" si="31"/>
        <v>11.4505529411765</v>
      </c>
      <c r="AA74" s="118"/>
      <c r="AB74" s="104">
        <f t="shared" si="32"/>
        <v>9.882708</v>
      </c>
      <c r="AC74" s="104">
        <f t="shared" si="33"/>
        <v>12.05690376</v>
      </c>
      <c r="AD74" s="120"/>
    </row>
    <row r="75" s="4" customFormat="1" customHeight="1" spans="1:30">
      <c r="A75" s="4">
        <v>73</v>
      </c>
      <c r="B75" s="121" t="s">
        <v>482</v>
      </c>
      <c r="C75" s="95" t="str">
        <f>IF(A75="","",VLOOKUP(B75,实时库存!$A$3:$F$99682,4,0))</f>
        <v>31</v>
      </c>
      <c r="D75" s="95" t="str">
        <f>IF(A75="","",VLOOKUP(B75,实时库存!$A$3:$G$99682,7,0))</f>
        <v>300</v>
      </c>
      <c r="E75" s="121"/>
      <c r="F75" s="97"/>
      <c r="G75" s="97">
        <v>68</v>
      </c>
      <c r="H75" s="97">
        <v>28</v>
      </c>
      <c r="I75" s="97">
        <v>8</v>
      </c>
      <c r="J75" s="114">
        <v>1.604</v>
      </c>
      <c r="K75" s="98">
        <f t="shared" si="23"/>
        <v>3.0464</v>
      </c>
      <c r="L75" s="98">
        <f t="shared" si="24"/>
        <v>0.015232</v>
      </c>
      <c r="M75" s="93">
        <f t="shared" si="25"/>
        <v>4464.28571428571</v>
      </c>
      <c r="N75" s="93">
        <f t="shared" si="26"/>
        <v>372.023809523809</v>
      </c>
      <c r="O75" s="99">
        <v>19</v>
      </c>
      <c r="P75" s="99">
        <v>8</v>
      </c>
      <c r="Q75" s="99">
        <v>8</v>
      </c>
      <c r="R75" s="99">
        <v>2</v>
      </c>
      <c r="S75" s="136">
        <v>3.5</v>
      </c>
      <c r="T75" s="100">
        <f t="shared" si="27"/>
        <v>40.5</v>
      </c>
      <c r="U75" s="101">
        <v>10</v>
      </c>
      <c r="V75" s="102">
        <f t="shared" si="28"/>
        <v>15.53664</v>
      </c>
      <c r="W75" s="99">
        <v>6.8</v>
      </c>
      <c r="X75" s="99">
        <f t="shared" si="29"/>
        <v>66.03664</v>
      </c>
      <c r="Y75" s="103">
        <f t="shared" si="30"/>
        <v>10.6823976470588</v>
      </c>
      <c r="Z75" s="103">
        <f t="shared" si="31"/>
        <v>12.6246517647059</v>
      </c>
      <c r="AA75" s="99"/>
      <c r="AB75" s="104">
        <f t="shared" si="32"/>
        <v>10.8960456</v>
      </c>
      <c r="AC75" s="104">
        <f t="shared" si="33"/>
        <v>13.293175632</v>
      </c>
      <c r="AD75" s="104"/>
    </row>
    <row r="76" s="4" customFormat="1" customHeight="1" spans="1:30">
      <c r="A76" s="4">
        <v>74</v>
      </c>
      <c r="B76" s="115" t="s">
        <v>188</v>
      </c>
      <c r="C76" s="95" t="str">
        <f>IF(A76="","",VLOOKUP(B76,实时库存!$A$3:$F$99682,4,0))</f>
        <v>0</v>
      </c>
      <c r="D76" s="95" t="str">
        <f>IF(A76="","",VLOOKUP(B76,实时库存!$A$3:$G$99682,7,0))</f>
        <v>100</v>
      </c>
      <c r="E76" s="115"/>
      <c r="F76" s="108"/>
      <c r="G76" s="116">
        <v>75</v>
      </c>
      <c r="H76" s="116">
        <v>35</v>
      </c>
      <c r="I76" s="116">
        <v>14</v>
      </c>
      <c r="J76" s="117">
        <v>5</v>
      </c>
      <c r="K76" s="98">
        <f t="shared" si="23"/>
        <v>7.35</v>
      </c>
      <c r="L76" s="98">
        <f t="shared" si="24"/>
        <v>0.03675</v>
      </c>
      <c r="M76" s="93">
        <f t="shared" si="25"/>
        <v>1850.34013605442</v>
      </c>
      <c r="N76" s="93">
        <f t="shared" si="26"/>
        <v>154.195011337868</v>
      </c>
      <c r="O76" s="99">
        <v>110</v>
      </c>
      <c r="P76" s="99"/>
      <c r="Q76" s="99"/>
      <c r="R76" s="99"/>
      <c r="S76" s="99"/>
      <c r="T76" s="100">
        <f t="shared" si="27"/>
        <v>110</v>
      </c>
      <c r="U76" s="101">
        <v>10</v>
      </c>
      <c r="V76" s="102">
        <f t="shared" si="28"/>
        <v>37.485</v>
      </c>
      <c r="W76" s="99">
        <v>6.8</v>
      </c>
      <c r="X76" s="99">
        <f t="shared" si="29"/>
        <v>157.485</v>
      </c>
      <c r="Y76" s="103">
        <f t="shared" si="30"/>
        <v>25.4755147058824</v>
      </c>
      <c r="Z76" s="103">
        <f t="shared" si="31"/>
        <v>30.1074264705882</v>
      </c>
      <c r="AA76" s="118"/>
      <c r="AB76" s="104">
        <f t="shared" si="32"/>
        <v>25.985025</v>
      </c>
      <c r="AC76" s="104">
        <f t="shared" si="33"/>
        <v>31.7017305</v>
      </c>
      <c r="AD76" s="118"/>
    </row>
    <row r="77" s="4" customFormat="1" customHeight="1" spans="1:30">
      <c r="A77" s="4">
        <v>75</v>
      </c>
      <c r="B77" s="115" t="s">
        <v>484</v>
      </c>
      <c r="C77" s="95" t="str">
        <f>IF(A77="","",VLOOKUP(B77,实时库存!$A$3:$F$99682,4,0))</f>
        <v>0</v>
      </c>
      <c r="D77" s="95" t="str">
        <f>IF(A77="","",VLOOKUP(B77,实时库存!$A$3:$G$99682,7,0))</f>
        <v>200</v>
      </c>
      <c r="E77" s="115"/>
      <c r="F77" s="108"/>
      <c r="G77" s="116">
        <v>45</v>
      </c>
      <c r="H77" s="116">
        <v>30</v>
      </c>
      <c r="I77" s="116">
        <v>10</v>
      </c>
      <c r="J77" s="117">
        <v>1.9</v>
      </c>
      <c r="K77" s="98">
        <f t="shared" si="23"/>
        <v>2.7</v>
      </c>
      <c r="L77" s="98">
        <f t="shared" si="24"/>
        <v>0.0135</v>
      </c>
      <c r="M77" s="93">
        <f t="shared" si="25"/>
        <v>5037.03703703704</v>
      </c>
      <c r="N77" s="93">
        <f t="shared" si="26"/>
        <v>419.753086419753</v>
      </c>
      <c r="O77" s="99"/>
      <c r="P77" s="99"/>
      <c r="Q77" s="99"/>
      <c r="R77" s="99"/>
      <c r="S77" s="99"/>
      <c r="T77" s="100">
        <f t="shared" si="27"/>
        <v>0</v>
      </c>
      <c r="U77" s="101">
        <v>10</v>
      </c>
      <c r="V77" s="102">
        <f t="shared" si="28"/>
        <v>13.77</v>
      </c>
      <c r="W77" s="99">
        <v>6.8</v>
      </c>
      <c r="X77" s="99">
        <f t="shared" si="29"/>
        <v>23.77</v>
      </c>
      <c r="Y77" s="103">
        <f t="shared" si="30"/>
        <v>3.84514705882353</v>
      </c>
      <c r="Z77" s="103">
        <f t="shared" si="31"/>
        <v>4.54426470588235</v>
      </c>
      <c r="AA77" s="118"/>
      <c r="AB77" s="104">
        <f t="shared" si="32"/>
        <v>3.92205</v>
      </c>
      <c r="AC77" s="104">
        <f t="shared" si="33"/>
        <v>4.784901</v>
      </c>
      <c r="AD77" s="118"/>
    </row>
    <row r="78" s="4" customFormat="1" ht="40" customHeight="1" spans="1:30">
      <c r="A78" s="4">
        <v>76</v>
      </c>
      <c r="B78" s="115" t="s">
        <v>123</v>
      </c>
      <c r="C78" s="95" t="str">
        <f>IF(A78="","",VLOOKUP(B78,实时库存!$A$3:$F$99682,4,0))</f>
        <v>0</v>
      </c>
      <c r="D78" s="95" t="str">
        <f>IF(A78="","",VLOOKUP(B78,实时库存!$A$3:$G$99682,7,0))</f>
        <v>90</v>
      </c>
      <c r="E78" s="115"/>
      <c r="F78" s="109"/>
      <c r="G78" s="116">
        <v>20</v>
      </c>
      <c r="H78" s="116">
        <v>20</v>
      </c>
      <c r="I78" s="116">
        <v>13.5</v>
      </c>
      <c r="J78" s="117">
        <v>1.3</v>
      </c>
      <c r="K78" s="98">
        <f t="shared" si="23"/>
        <v>1.08</v>
      </c>
      <c r="L78" s="98">
        <f t="shared" si="24"/>
        <v>0.0054</v>
      </c>
      <c r="M78" s="93">
        <f t="shared" si="25"/>
        <v>12592.5925925926</v>
      </c>
      <c r="N78" s="93">
        <f t="shared" si="26"/>
        <v>1049.38271604938</v>
      </c>
      <c r="O78" s="99"/>
      <c r="P78" s="99"/>
      <c r="Q78" s="99"/>
      <c r="R78" s="99"/>
      <c r="S78" s="99"/>
      <c r="T78" s="100">
        <f t="shared" si="27"/>
        <v>0</v>
      </c>
      <c r="U78" s="101">
        <v>10</v>
      </c>
      <c r="V78" s="102">
        <f t="shared" si="28"/>
        <v>5.508</v>
      </c>
      <c r="W78" s="99">
        <v>6.8</v>
      </c>
      <c r="X78" s="99">
        <f t="shared" si="29"/>
        <v>15.508</v>
      </c>
      <c r="Y78" s="103">
        <f t="shared" si="30"/>
        <v>2.50864705882353</v>
      </c>
      <c r="Z78" s="103">
        <f t="shared" si="31"/>
        <v>2.96476470588235</v>
      </c>
      <c r="AA78" s="118"/>
      <c r="AB78" s="104">
        <f t="shared" si="32"/>
        <v>2.55882</v>
      </c>
      <c r="AC78" s="104">
        <f t="shared" si="33"/>
        <v>3.1217604</v>
      </c>
      <c r="AD78" s="118"/>
    </row>
    <row r="79" s="4" customFormat="1" ht="40" customHeight="1" spans="1:30">
      <c r="A79" s="4">
        <v>77</v>
      </c>
      <c r="B79" s="115" t="s">
        <v>124</v>
      </c>
      <c r="C79" s="95" t="str">
        <f>IF(A79="","",VLOOKUP(B79,实时库存!$A$3:$F$99682,4,0))</f>
        <v>0</v>
      </c>
      <c r="D79" s="95" t="str">
        <f>IF(A79="","",VLOOKUP(B79,实时库存!$A$3:$G$99682,7,0))</f>
        <v>90</v>
      </c>
      <c r="E79" s="115"/>
      <c r="F79" s="109"/>
      <c r="G79" s="116">
        <v>20</v>
      </c>
      <c r="H79" s="116">
        <v>20</v>
      </c>
      <c r="I79" s="116">
        <v>13.5</v>
      </c>
      <c r="J79" s="117">
        <v>1.3</v>
      </c>
      <c r="K79" s="98">
        <f t="shared" si="23"/>
        <v>1.08</v>
      </c>
      <c r="L79" s="98">
        <f t="shared" si="24"/>
        <v>0.0054</v>
      </c>
      <c r="M79" s="93">
        <f t="shared" si="25"/>
        <v>12592.5925925926</v>
      </c>
      <c r="N79" s="93">
        <f t="shared" si="26"/>
        <v>1049.38271604938</v>
      </c>
      <c r="O79" s="99"/>
      <c r="P79" s="99"/>
      <c r="Q79" s="99"/>
      <c r="R79" s="99"/>
      <c r="S79" s="99"/>
      <c r="T79" s="100">
        <f t="shared" si="27"/>
        <v>0</v>
      </c>
      <c r="U79" s="101">
        <v>10</v>
      </c>
      <c r="V79" s="102">
        <f t="shared" si="28"/>
        <v>5.508</v>
      </c>
      <c r="W79" s="99">
        <v>6.8</v>
      </c>
      <c r="X79" s="99">
        <f t="shared" si="29"/>
        <v>15.508</v>
      </c>
      <c r="Y79" s="103">
        <f t="shared" si="30"/>
        <v>2.50864705882353</v>
      </c>
      <c r="Z79" s="103">
        <f t="shared" si="31"/>
        <v>2.96476470588235</v>
      </c>
      <c r="AA79" s="118"/>
      <c r="AB79" s="104">
        <f t="shared" si="32"/>
        <v>2.55882</v>
      </c>
      <c r="AC79" s="104">
        <f t="shared" si="33"/>
        <v>3.1217604</v>
      </c>
      <c r="AD79" s="118"/>
    </row>
    <row r="80" s="18" customFormat="1" customHeight="1" spans="1:30">
      <c r="A80" s="4">
        <v>78</v>
      </c>
      <c r="B80" s="115" t="s">
        <v>484</v>
      </c>
      <c r="C80" s="95" t="str">
        <f>IF(A80="","",VLOOKUP(B80,实时库存!$A$3:$F$99682,4,0))</f>
        <v>0</v>
      </c>
      <c r="D80" s="95" t="str">
        <f>IF(A80="","",VLOOKUP(B80,实时库存!$A$3:$G$99682,7,0))</f>
        <v>200</v>
      </c>
      <c r="E80" s="106"/>
      <c r="F80" s="108"/>
      <c r="G80" s="106"/>
      <c r="H80" s="106"/>
      <c r="I80" s="106"/>
      <c r="J80" s="106"/>
      <c r="K80" s="98">
        <f t="shared" si="23"/>
        <v>0</v>
      </c>
      <c r="L80" s="98">
        <f t="shared" si="24"/>
        <v>0</v>
      </c>
      <c r="M80" s="93" t="e">
        <f t="shared" si="25"/>
        <v>#DIV/0!</v>
      </c>
      <c r="N80" s="93" t="e">
        <f t="shared" si="26"/>
        <v>#DIV/0!</v>
      </c>
      <c r="O80" s="99"/>
      <c r="P80" s="99"/>
      <c r="Q80" s="99"/>
      <c r="R80" s="136"/>
      <c r="S80" s="136"/>
      <c r="T80" s="100">
        <f t="shared" si="27"/>
        <v>0</v>
      </c>
      <c r="U80" s="101">
        <v>10</v>
      </c>
      <c r="V80" s="102">
        <f t="shared" si="28"/>
        <v>0</v>
      </c>
      <c r="W80" s="99">
        <v>6.8</v>
      </c>
      <c r="X80" s="99">
        <f t="shared" si="29"/>
        <v>10</v>
      </c>
      <c r="Y80" s="103">
        <f t="shared" si="30"/>
        <v>1.61764705882353</v>
      </c>
      <c r="Z80" s="103">
        <f t="shared" si="31"/>
        <v>1.91176470588235</v>
      </c>
      <c r="AA80" s="136"/>
      <c r="AB80" s="104">
        <f t="shared" si="32"/>
        <v>1.65</v>
      </c>
      <c r="AC80" s="104">
        <f t="shared" si="33"/>
        <v>2.013</v>
      </c>
      <c r="AD80" s="104"/>
    </row>
    <row r="81" customHeight="1" spans="1:30">
      <c r="A81" s="4">
        <v>79</v>
      </c>
      <c r="B81" s="137"/>
      <c r="C81" s="95" t="e">
        <f>IF(A81="","",VLOOKUP(B81,实时库存!$A$3:$F$99682,4,0))</f>
        <v>#N/A</v>
      </c>
      <c r="D81" s="95" t="e">
        <f>IF(A81="","",VLOOKUP(B81,实时库存!$A$3:$G$99682,7,0))</f>
        <v>#N/A</v>
      </c>
      <c r="E81" s="137"/>
      <c r="F81" s="108"/>
      <c r="G81" s="109"/>
      <c r="H81" s="109"/>
      <c r="I81" s="109"/>
      <c r="J81" s="109"/>
      <c r="K81" s="98">
        <f t="shared" si="23"/>
        <v>0</v>
      </c>
      <c r="L81" s="98">
        <f t="shared" si="24"/>
        <v>0</v>
      </c>
      <c r="M81" s="93" t="e">
        <f t="shared" si="25"/>
        <v>#DIV/0!</v>
      </c>
      <c r="N81" s="93" t="e">
        <f t="shared" si="26"/>
        <v>#DIV/0!</v>
      </c>
      <c r="O81" s="99"/>
      <c r="P81" s="99"/>
      <c r="Q81" s="99"/>
      <c r="R81" s="136"/>
      <c r="S81" s="136"/>
      <c r="T81" s="100">
        <f t="shared" si="27"/>
        <v>0</v>
      </c>
      <c r="U81" s="101">
        <v>10</v>
      </c>
      <c r="V81" s="102">
        <f t="shared" si="28"/>
        <v>0</v>
      </c>
      <c r="W81" s="99">
        <v>6.8</v>
      </c>
      <c r="X81" s="99">
        <f t="shared" si="29"/>
        <v>10</v>
      </c>
      <c r="Y81" s="103">
        <f t="shared" si="30"/>
        <v>1.61764705882353</v>
      </c>
      <c r="Z81" s="103">
        <f t="shared" si="31"/>
        <v>1.91176470588235</v>
      </c>
      <c r="AA81" s="118"/>
      <c r="AB81" s="104">
        <f t="shared" si="32"/>
        <v>1.65</v>
      </c>
      <c r="AC81" s="104">
        <f t="shared" si="33"/>
        <v>2.013</v>
      </c>
      <c r="AD81" s="120"/>
    </row>
    <row r="82" customHeight="1" spans="1:30">
      <c r="A82" s="4">
        <v>80</v>
      </c>
      <c r="B82" s="137"/>
      <c r="C82" s="95" t="e">
        <f>IF(A82="","",VLOOKUP(B82,实时库存!$A$3:$F$99682,4,0))</f>
        <v>#N/A</v>
      </c>
      <c r="D82" s="95" t="e">
        <f>IF(A82="","",VLOOKUP(B82,实时库存!$A$3:$G$99682,7,0))</f>
        <v>#N/A</v>
      </c>
      <c r="E82" s="137"/>
      <c r="F82" s="108"/>
      <c r="G82" s="109"/>
      <c r="H82" s="109"/>
      <c r="I82" s="109"/>
      <c r="J82" s="109"/>
      <c r="K82" s="98">
        <f t="shared" si="23"/>
        <v>0</v>
      </c>
      <c r="L82" s="98">
        <f t="shared" si="24"/>
        <v>0</v>
      </c>
      <c r="M82" s="93" t="e">
        <f t="shared" si="25"/>
        <v>#DIV/0!</v>
      </c>
      <c r="N82" s="93" t="e">
        <f t="shared" si="26"/>
        <v>#DIV/0!</v>
      </c>
      <c r="O82" s="99"/>
      <c r="P82" s="99"/>
      <c r="Q82" s="99"/>
      <c r="R82" s="99"/>
      <c r="S82" s="99"/>
      <c r="T82" s="100">
        <f t="shared" si="27"/>
        <v>0</v>
      </c>
      <c r="U82" s="101">
        <v>10</v>
      </c>
      <c r="V82" s="102">
        <f t="shared" si="28"/>
        <v>0</v>
      </c>
      <c r="W82" s="99">
        <v>6.8</v>
      </c>
      <c r="X82" s="99">
        <f t="shared" si="29"/>
        <v>10</v>
      </c>
      <c r="Y82" s="103">
        <f t="shared" si="30"/>
        <v>1.61764705882353</v>
      </c>
      <c r="Z82" s="103">
        <f t="shared" si="31"/>
        <v>1.91176470588235</v>
      </c>
      <c r="AA82" s="118"/>
      <c r="AB82" s="104">
        <f t="shared" si="32"/>
        <v>1.65</v>
      </c>
      <c r="AC82" s="104">
        <f t="shared" si="33"/>
        <v>2.013</v>
      </c>
      <c r="AD82" s="120"/>
    </row>
    <row r="83" customHeight="1" spans="1:30">
      <c r="A83" s="4">
        <v>81</v>
      </c>
      <c r="B83" s="137"/>
      <c r="C83" s="95" t="e">
        <f>IF(A83="","",VLOOKUP(B83,实时库存!$A$3:$F$99682,4,0))</f>
        <v>#N/A</v>
      </c>
      <c r="D83" s="95" t="e">
        <f>IF(A83="","",VLOOKUP(B83,实时库存!$A$3:$G$99682,7,0))</f>
        <v>#N/A</v>
      </c>
      <c r="E83" s="137"/>
      <c r="F83" s="108"/>
      <c r="G83" s="109"/>
      <c r="H83" s="109"/>
      <c r="I83" s="109"/>
      <c r="J83" s="109"/>
      <c r="K83" s="98">
        <f t="shared" si="23"/>
        <v>0</v>
      </c>
      <c r="L83" s="98">
        <f t="shared" si="24"/>
        <v>0</v>
      </c>
      <c r="M83" s="93" t="e">
        <f t="shared" si="25"/>
        <v>#DIV/0!</v>
      </c>
      <c r="N83" s="93" t="e">
        <f t="shared" si="26"/>
        <v>#DIV/0!</v>
      </c>
      <c r="O83" s="99"/>
      <c r="P83" s="99"/>
      <c r="Q83" s="99"/>
      <c r="R83" s="99"/>
      <c r="S83" s="99"/>
      <c r="T83" s="100">
        <f t="shared" si="27"/>
        <v>0</v>
      </c>
      <c r="U83" s="101">
        <v>10</v>
      </c>
      <c r="V83" s="102">
        <f t="shared" si="28"/>
        <v>0</v>
      </c>
      <c r="W83" s="99">
        <v>6.8</v>
      </c>
      <c r="X83" s="99">
        <f t="shared" si="29"/>
        <v>10</v>
      </c>
      <c r="Y83" s="103">
        <f t="shared" si="30"/>
        <v>1.61764705882353</v>
      </c>
      <c r="Z83" s="103">
        <f t="shared" si="31"/>
        <v>1.91176470588235</v>
      </c>
      <c r="AA83" s="118"/>
      <c r="AB83" s="104">
        <f t="shared" si="32"/>
        <v>1.65</v>
      </c>
      <c r="AC83" s="104">
        <f t="shared" si="33"/>
        <v>2.013</v>
      </c>
      <c r="AD83" s="120"/>
    </row>
    <row r="84" customHeight="1" spans="1:30">
      <c r="C84" s="95" t="str">
        <f>IF(A84="","",VLOOKUP(B84,实时库存!$A$3:$F$99682,4,0))</f>
        <v/>
      </c>
      <c r="D84" s="95" t="str">
        <f>IF(A84="","",VLOOKUP(B84,实时库存!$A$3:$G$99682,7,0))</f>
        <v/>
      </c>
    </row>
    <row r="85" customHeight="1" spans="1:30">
      <c r="C85" s="95" t="str">
        <f>IF(A85="","",VLOOKUP(B85,实时库存!$A$3:$F$99682,4,0))</f>
        <v/>
      </c>
      <c r="D85" s="95" t="str">
        <f>IF(A85="","",VLOOKUP(B85,实时库存!$A$3:$G$99682,7,0))</f>
        <v/>
      </c>
    </row>
    <row r="86" customHeight="1" spans="1:30">
      <c r="C86" s="95" t="str">
        <f>IF(A86="","",VLOOKUP(B86,实时库存!$A$3:$F$99682,4,0))</f>
        <v/>
      </c>
      <c r="D86" s="95" t="str">
        <f>IF(A86="","",VLOOKUP(B86,实时库存!$A$3:$G$99682,7,0))</f>
        <v/>
      </c>
    </row>
    <row r="87" customHeight="1" spans="1:30">
      <c r="C87" s="95" t="str">
        <f>IF(A87="","",VLOOKUP(B87,实时库存!$A$3:$F$99682,4,0))</f>
        <v/>
      </c>
      <c r="D87" s="95" t="str">
        <f>IF(A87="","",VLOOKUP(B87,实时库存!$A$3:$G$99682,7,0))</f>
        <v/>
      </c>
    </row>
    <row r="88" customHeight="1" spans="1:30">
      <c r="C88" s="95" t="str">
        <f>IF(A88="","",VLOOKUP(B88,实时库存!$A$3:$F$99682,4,0))</f>
        <v/>
      </c>
      <c r="D88" s="95" t="str">
        <f>IF(A88="","",VLOOKUP(B88,实时库存!$A$3:$G$99682,7,0))</f>
        <v/>
      </c>
    </row>
    <row r="89" customHeight="1" spans="1:30">
      <c r="C89" s="95" t="str">
        <f>IF(A89="","",VLOOKUP(B89,实时库存!$A$3:$F$99682,4,0))</f>
        <v/>
      </c>
      <c r="D89" s="95" t="str">
        <f>IF(A89="","",VLOOKUP(B89,实时库存!$A$3:$G$99682,7,0))</f>
        <v/>
      </c>
    </row>
    <row r="90" customHeight="1" spans="1:30">
      <c r="C90" s="95" t="str">
        <f>IF(A90="","",VLOOKUP(B90,实时库存!$A$3:$F$99682,4,0))</f>
        <v/>
      </c>
      <c r="D90" s="95" t="str">
        <f>IF(A90="","",VLOOKUP(B90,实时库存!$A$3:$G$99682,7,0))</f>
        <v/>
      </c>
    </row>
  </sheetData>
  <mergeCells count="15">
    <mergeCell ref="E64:E74"/>
    <mergeCell ref="F2:F3"/>
    <mergeCell ref="F5:F8"/>
    <mergeCell ref="F10:F11"/>
    <mergeCell ref="F12:F13"/>
    <mergeCell ref="F14:F16"/>
    <mergeCell ref="F17:F18"/>
    <mergeCell ref="F19:F21"/>
    <mergeCell ref="F29:F31"/>
    <mergeCell ref="F34:F36"/>
    <mergeCell ref="F37:F38"/>
    <mergeCell ref="F39:F40"/>
    <mergeCell ref="F44:F45"/>
    <mergeCell ref="F57:F58"/>
    <mergeCell ref="F78:F79"/>
  </mergeCells>
  <pageMargins left="0.156944444444444" right="0.156944444444444" top="0.314583333333333" bottom="0.275" header="0.0388888888888889" footer="0.118055555555556"/>
  <pageSetup paperSize="9" scale="60" orientation="landscape" horizontalDpi="600"/>
  <headerFooter>
    <oddFooter>&amp;C&amp;P/&amp;N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workbookViewId="0">
      <pane xSplit="3" ySplit="1" topLeftCell="D26" activePane="bottomRight" state="frozen"/>
      <selection/>
      <selection pane="topRight"/>
      <selection pane="bottomLeft"/>
      <selection pane="bottomRight" activeCell="A25" sqref="$A25:$XFD28"/>
    </sheetView>
  </sheetViews>
  <sheetFormatPr defaultColWidth="9" defaultRowHeight="13.5"/>
  <cols>
    <col min="1" max="1" width="17.625" style="31" customWidth="1"/>
    <col min="2" max="2" width="14" style="31" customWidth="1"/>
    <col min="3" max="3" width="21.75" style="4" customWidth="1"/>
    <col min="4" max="6" width="7.875" style="4" customWidth="1"/>
    <col min="7" max="7" width="8.25" style="4" customWidth="1"/>
    <col min="8" max="8" width="9.375" style="1" customWidth="1"/>
    <col min="9" max="9" width="10.375" style="1" customWidth="1"/>
    <col min="11" max="13" width="5.125" customWidth="1"/>
    <col min="14" max="14" width="5.625" customWidth="1"/>
    <col min="15" max="15" width="8.875" customWidth="1"/>
    <col min="16" max="17" width="7.375" style="2" customWidth="1"/>
    <col min="18" max="18" width="8.375" style="2" customWidth="1"/>
    <col min="19" max="19" width="5.125" customWidth="1"/>
    <col min="20" max="20" width="12.3416666666667" customWidth="1"/>
    <col min="21" max="22" width="8.23333333333333" style="3" customWidth="1"/>
    <col min="23" max="23" width="10.5" style="4" customWidth="1"/>
    <col min="24" max="24" width="7.375" style="2" customWidth="1"/>
    <col min="25" max="25" width="9" style="2"/>
    <col min="26" max="26" width="10.5" style="3" customWidth="1"/>
    <col min="27" max="16384" width="9" style="4"/>
  </cols>
  <sheetData>
    <row r="1" ht="27" spans="1:26">
      <c r="A1" s="56" t="s">
        <v>579</v>
      </c>
      <c r="B1" s="56"/>
      <c r="C1" s="57" t="s">
        <v>580</v>
      </c>
      <c r="D1" s="58" t="s">
        <v>581</v>
      </c>
      <c r="E1" s="58" t="s">
        <v>582</v>
      </c>
      <c r="F1" s="58" t="s">
        <v>583</v>
      </c>
      <c r="G1" s="58" t="s">
        <v>584</v>
      </c>
      <c r="H1" s="8" t="s">
        <v>541</v>
      </c>
      <c r="I1" s="8" t="s">
        <v>542</v>
      </c>
      <c r="J1" s="9"/>
      <c r="K1" s="9" t="s">
        <v>543</v>
      </c>
      <c r="L1" s="9" t="s">
        <v>544</v>
      </c>
      <c r="M1" s="9" t="s">
        <v>545</v>
      </c>
      <c r="N1" s="10" t="s">
        <v>546</v>
      </c>
      <c r="O1" s="9" t="s">
        <v>547</v>
      </c>
      <c r="P1" s="11" t="s">
        <v>548</v>
      </c>
      <c r="Q1" s="11" t="s">
        <v>549</v>
      </c>
      <c r="R1" s="11">
        <v>200</v>
      </c>
      <c r="S1" s="9" t="s">
        <v>550</v>
      </c>
      <c r="T1" s="9" t="s">
        <v>551</v>
      </c>
      <c r="U1" s="12" t="s">
        <v>552</v>
      </c>
      <c r="V1" s="12" t="s">
        <v>553</v>
      </c>
      <c r="W1" s="9" t="s">
        <v>554</v>
      </c>
      <c r="X1" s="11" t="s">
        <v>555</v>
      </c>
      <c r="Y1" s="13" t="s">
        <v>556</v>
      </c>
      <c r="Z1" s="2" t="s">
        <v>557</v>
      </c>
    </row>
    <row r="2" ht="59" customHeight="1" spans="1:26">
      <c r="A2" s="34" t="s">
        <v>493</v>
      </c>
      <c r="B2" s="59" t="s">
        <v>568</v>
      </c>
      <c r="C2" s="49"/>
      <c r="D2" s="49">
        <v>44</v>
      </c>
      <c r="E2" s="49">
        <v>44</v>
      </c>
      <c r="F2" s="49">
        <v>29</v>
      </c>
      <c r="G2" s="49">
        <v>2.75</v>
      </c>
      <c r="H2" s="17">
        <f>D2*E2*F2/5000</f>
        <v>11.2288</v>
      </c>
      <c r="I2" s="17">
        <f>D2*E2*F2/1000000</f>
        <v>0.056144</v>
      </c>
      <c r="J2" s="18"/>
      <c r="K2">
        <v>86</v>
      </c>
      <c r="L2">
        <v>8</v>
      </c>
      <c r="N2">
        <v>2</v>
      </c>
      <c r="P2" s="19">
        <f t="shared" ref="P2:P19" si="0">SUM(K2:O2)</f>
        <v>96</v>
      </c>
      <c r="Q2" s="20">
        <v>10</v>
      </c>
      <c r="R2" s="21">
        <f>S2*I2*$R$1</f>
        <v>76.35584</v>
      </c>
      <c r="S2">
        <v>6.8</v>
      </c>
      <c r="T2">
        <f>SUM(P2:R2)</f>
        <v>182.35584</v>
      </c>
      <c r="U2" s="22">
        <f>T2/S2*1.1</f>
        <v>29.4987388235294</v>
      </c>
      <c r="V2" s="22">
        <f t="shared" ref="V2:V19" si="1">T2/S2*1.3</f>
        <v>34.8621458823529</v>
      </c>
      <c r="W2"/>
      <c r="X2" s="2">
        <f t="shared" ref="X2:X19" si="2">U2*1.02</f>
        <v>30.0887136</v>
      </c>
      <c r="Y2" s="23">
        <f t="shared" ref="Y2:Y19" si="3">X2*1.22</f>
        <v>36.708230592</v>
      </c>
      <c r="Z2" s="2"/>
    </row>
    <row r="3" ht="64" customHeight="1" spans="1:26">
      <c r="A3" s="34" t="s">
        <v>506</v>
      </c>
      <c r="B3" s="60"/>
      <c r="C3" s="49"/>
      <c r="D3" s="49">
        <v>44</v>
      </c>
      <c r="E3" s="49">
        <v>44</v>
      </c>
      <c r="F3" s="49">
        <v>39</v>
      </c>
      <c r="G3" s="49">
        <v>2.95</v>
      </c>
      <c r="H3" s="17">
        <f t="shared" ref="H2:H23" si="4">D3*E3*F3/5000</f>
        <v>15.1008</v>
      </c>
      <c r="I3" s="17">
        <f t="shared" ref="I2:I19" si="5">D3*E3*F3/1000000</f>
        <v>0.075504</v>
      </c>
      <c r="J3" s="18"/>
      <c r="P3" s="19">
        <f t="shared" si="0"/>
        <v>0</v>
      </c>
      <c r="Q3" s="20">
        <v>10</v>
      </c>
      <c r="R3" s="21">
        <f t="shared" ref="R3:R28" si="6">S3*I3*$R$1</f>
        <v>102.68544</v>
      </c>
      <c r="S3">
        <v>6.8</v>
      </c>
      <c r="T3">
        <f t="shared" ref="T2:T19" si="7">SUM(P3:R3)</f>
        <v>112.68544</v>
      </c>
      <c r="U3" s="22">
        <f t="shared" ref="U2:U19" si="8">T3/S3*1.1</f>
        <v>18.2285270588235</v>
      </c>
      <c r="V3" s="22">
        <f t="shared" si="1"/>
        <v>21.5428047058824</v>
      </c>
      <c r="W3"/>
      <c r="X3" s="2">
        <f t="shared" si="2"/>
        <v>18.5930976</v>
      </c>
      <c r="Y3" s="23">
        <f t="shared" si="3"/>
        <v>22.683579072</v>
      </c>
      <c r="Z3" s="2"/>
    </row>
    <row r="4" ht="72" customHeight="1" spans="1:26">
      <c r="A4" s="34" t="s">
        <v>573</v>
      </c>
      <c r="B4" s="59" t="s">
        <v>568</v>
      </c>
      <c r="C4" s="49"/>
      <c r="D4" s="61">
        <v>33</v>
      </c>
      <c r="E4" s="61">
        <v>32</v>
      </c>
      <c r="F4" s="61">
        <v>21</v>
      </c>
      <c r="G4" s="61">
        <v>0.85</v>
      </c>
      <c r="H4" s="17">
        <f t="shared" si="4"/>
        <v>4.4352</v>
      </c>
      <c r="I4" s="17">
        <f t="shared" si="5"/>
        <v>0.022176</v>
      </c>
      <c r="J4" s="18"/>
      <c r="M4">
        <v>8</v>
      </c>
      <c r="P4" s="19">
        <f t="shared" si="0"/>
        <v>8</v>
      </c>
      <c r="Q4" s="20">
        <v>10</v>
      </c>
      <c r="R4" s="21">
        <f t="shared" si="6"/>
        <v>30.15936</v>
      </c>
      <c r="S4">
        <v>6.8</v>
      </c>
      <c r="T4">
        <f t="shared" si="7"/>
        <v>48.15936</v>
      </c>
      <c r="U4" s="22">
        <f t="shared" si="8"/>
        <v>7.79048470588236</v>
      </c>
      <c r="V4" s="22">
        <f t="shared" si="1"/>
        <v>9.20693647058824</v>
      </c>
      <c r="W4"/>
      <c r="X4" s="2">
        <f t="shared" si="2"/>
        <v>7.9462944</v>
      </c>
      <c r="Y4" s="23">
        <f t="shared" si="3"/>
        <v>9.694479168</v>
      </c>
      <c r="Z4" s="2"/>
    </row>
    <row r="5" ht="62" customHeight="1" spans="1:26">
      <c r="A5" s="34" t="s">
        <v>26</v>
      </c>
      <c r="B5" s="60"/>
      <c r="C5" s="49"/>
      <c r="D5" s="61">
        <v>60</v>
      </c>
      <c r="E5" s="61">
        <v>42</v>
      </c>
      <c r="F5" s="61">
        <v>21</v>
      </c>
      <c r="G5" s="61">
        <v>1.35</v>
      </c>
      <c r="H5" s="17">
        <f t="shared" si="4"/>
        <v>10.584</v>
      </c>
      <c r="I5" s="17">
        <f t="shared" si="5"/>
        <v>0.05292</v>
      </c>
      <c r="J5" s="18"/>
      <c r="K5">
        <v>31</v>
      </c>
      <c r="L5">
        <v>12</v>
      </c>
      <c r="M5">
        <v>8</v>
      </c>
      <c r="N5">
        <v>2</v>
      </c>
      <c r="O5">
        <v>4.5</v>
      </c>
      <c r="P5" s="19">
        <f t="shared" si="0"/>
        <v>57.5</v>
      </c>
      <c r="Q5" s="20">
        <v>10</v>
      </c>
      <c r="R5" s="21">
        <f t="shared" si="6"/>
        <v>71.9712</v>
      </c>
      <c r="S5">
        <v>6.8</v>
      </c>
      <c r="T5">
        <f t="shared" si="7"/>
        <v>139.4712</v>
      </c>
      <c r="U5" s="22">
        <f t="shared" si="8"/>
        <v>22.5615176470588</v>
      </c>
      <c r="V5" s="22">
        <f t="shared" si="1"/>
        <v>26.6636117647059</v>
      </c>
      <c r="W5"/>
      <c r="X5" s="2">
        <f t="shared" si="2"/>
        <v>23.012748</v>
      </c>
      <c r="Y5" s="23">
        <f t="shared" si="3"/>
        <v>28.07555256</v>
      </c>
      <c r="Z5" s="2"/>
    </row>
    <row r="6" ht="63" customHeight="1" spans="1:26">
      <c r="A6" s="34" t="s">
        <v>136</v>
      </c>
      <c r="B6" s="60"/>
      <c r="C6" s="52"/>
      <c r="D6" s="49">
        <v>37</v>
      </c>
      <c r="E6" s="49">
        <v>37</v>
      </c>
      <c r="F6" s="49">
        <v>17</v>
      </c>
      <c r="G6" s="49">
        <v>0.75</v>
      </c>
      <c r="H6" s="17">
        <f t="shared" si="4"/>
        <v>4.6546</v>
      </c>
      <c r="I6" s="17">
        <f t="shared" si="5"/>
        <v>0.023273</v>
      </c>
      <c r="J6" s="18"/>
      <c r="N6" t="s">
        <v>559</v>
      </c>
      <c r="P6" s="19">
        <f t="shared" si="0"/>
        <v>0</v>
      </c>
      <c r="Q6" s="20">
        <v>10</v>
      </c>
      <c r="R6" s="21">
        <f t="shared" si="6"/>
        <v>31.65128</v>
      </c>
      <c r="S6">
        <v>6.8</v>
      </c>
      <c r="T6">
        <f t="shared" si="7"/>
        <v>41.65128</v>
      </c>
      <c r="U6" s="22">
        <f t="shared" si="8"/>
        <v>6.73770705882353</v>
      </c>
      <c r="V6" s="22">
        <f t="shared" si="1"/>
        <v>7.96274470588235</v>
      </c>
      <c r="W6"/>
      <c r="X6" s="2">
        <f t="shared" si="2"/>
        <v>6.8724612</v>
      </c>
      <c r="Y6" s="23">
        <f t="shared" si="3"/>
        <v>8.384402664</v>
      </c>
      <c r="Z6" s="2"/>
    </row>
    <row r="7" ht="70" customHeight="1" spans="1:26">
      <c r="A7" s="62" t="s">
        <v>141</v>
      </c>
      <c r="B7" s="63"/>
      <c r="C7" s="52"/>
      <c r="D7" s="49">
        <v>47</v>
      </c>
      <c r="E7" s="49">
        <v>46</v>
      </c>
      <c r="F7" s="49">
        <v>21</v>
      </c>
      <c r="G7" s="49">
        <v>1.3</v>
      </c>
      <c r="H7" s="17">
        <f t="shared" si="4"/>
        <v>9.0804</v>
      </c>
      <c r="I7" s="17">
        <f t="shared" si="5"/>
        <v>0.045402</v>
      </c>
      <c r="J7" s="18"/>
      <c r="P7" s="19">
        <f t="shared" si="0"/>
        <v>0</v>
      </c>
      <c r="Q7" s="20">
        <v>10</v>
      </c>
      <c r="R7" s="21">
        <f t="shared" si="6"/>
        <v>61.74672</v>
      </c>
      <c r="S7">
        <v>6.8</v>
      </c>
      <c r="T7">
        <f t="shared" si="7"/>
        <v>71.74672</v>
      </c>
      <c r="U7" s="22">
        <f t="shared" si="8"/>
        <v>11.6060870588235</v>
      </c>
      <c r="V7" s="22">
        <f t="shared" si="1"/>
        <v>13.7162847058824</v>
      </c>
      <c r="W7"/>
      <c r="X7" s="2">
        <f t="shared" si="2"/>
        <v>11.8382088</v>
      </c>
      <c r="Y7" s="23">
        <f t="shared" si="3"/>
        <v>14.442614736</v>
      </c>
      <c r="Z7" s="2"/>
    </row>
    <row r="8" ht="70" customHeight="1" spans="1:26">
      <c r="A8" s="62" t="s">
        <v>143</v>
      </c>
      <c r="B8" s="63"/>
      <c r="C8" s="52"/>
      <c r="D8" s="49">
        <v>52</v>
      </c>
      <c r="E8" s="49">
        <v>51</v>
      </c>
      <c r="F8" s="49">
        <v>14.5</v>
      </c>
      <c r="G8" s="49">
        <v>1.3</v>
      </c>
      <c r="H8" s="17">
        <f t="shared" si="4"/>
        <v>7.6908</v>
      </c>
      <c r="I8" s="17">
        <f t="shared" si="5"/>
        <v>0.038454</v>
      </c>
      <c r="J8" s="18"/>
      <c r="L8">
        <v>10</v>
      </c>
      <c r="P8" s="19">
        <f t="shared" si="0"/>
        <v>10</v>
      </c>
      <c r="Q8" s="20">
        <v>10</v>
      </c>
      <c r="R8" s="21">
        <f t="shared" si="6"/>
        <v>52.29744</v>
      </c>
      <c r="S8">
        <v>6.8</v>
      </c>
      <c r="T8">
        <f t="shared" si="7"/>
        <v>72.29744</v>
      </c>
      <c r="U8" s="22">
        <f t="shared" si="8"/>
        <v>11.6951741176471</v>
      </c>
      <c r="V8" s="22">
        <f t="shared" si="1"/>
        <v>13.8215694117647</v>
      </c>
      <c r="W8"/>
      <c r="X8" s="2">
        <f t="shared" si="2"/>
        <v>11.9290776</v>
      </c>
      <c r="Y8" s="23">
        <f t="shared" si="3"/>
        <v>14.553474672</v>
      </c>
      <c r="Z8" s="2"/>
    </row>
    <row r="9" ht="80" customHeight="1" spans="1:26">
      <c r="A9" s="38" t="s">
        <v>158</v>
      </c>
      <c r="B9" s="59" t="s">
        <v>568</v>
      </c>
      <c r="C9" s="52"/>
      <c r="D9" s="49">
        <v>32</v>
      </c>
      <c r="E9" s="49">
        <v>32</v>
      </c>
      <c r="F9" s="49">
        <v>17</v>
      </c>
      <c r="G9" s="49">
        <v>1.2</v>
      </c>
      <c r="H9" s="17">
        <f t="shared" si="4"/>
        <v>3.4816</v>
      </c>
      <c r="I9" s="17">
        <f t="shared" si="5"/>
        <v>0.017408</v>
      </c>
      <c r="J9" s="18"/>
      <c r="L9">
        <v>12</v>
      </c>
      <c r="P9" s="19">
        <f t="shared" si="0"/>
        <v>12</v>
      </c>
      <c r="Q9" s="20">
        <v>10</v>
      </c>
      <c r="R9" s="21">
        <f t="shared" si="6"/>
        <v>23.67488</v>
      </c>
      <c r="S9">
        <v>6.8</v>
      </c>
      <c r="T9">
        <f t="shared" si="7"/>
        <v>45.67488</v>
      </c>
      <c r="U9" s="22">
        <f t="shared" si="8"/>
        <v>7.38858352941177</v>
      </c>
      <c r="V9" s="22">
        <f t="shared" si="1"/>
        <v>8.73196235294118</v>
      </c>
      <c r="W9"/>
      <c r="X9" s="2">
        <f t="shared" si="2"/>
        <v>7.5363552</v>
      </c>
      <c r="Y9" s="23">
        <f t="shared" si="3"/>
        <v>9.194353344</v>
      </c>
      <c r="Z9" s="2"/>
    </row>
    <row r="10" ht="75" customHeight="1" spans="1:26">
      <c r="A10" s="38" t="s">
        <v>160</v>
      </c>
      <c r="B10" s="60"/>
      <c r="C10" s="52"/>
      <c r="D10" s="49">
        <v>42</v>
      </c>
      <c r="E10" s="49">
        <v>42</v>
      </c>
      <c r="F10" s="49">
        <v>22</v>
      </c>
      <c r="G10" s="49">
        <v>1.85</v>
      </c>
      <c r="H10" s="17">
        <f t="shared" si="4"/>
        <v>7.7616</v>
      </c>
      <c r="I10" s="17">
        <f t="shared" si="5"/>
        <v>0.038808</v>
      </c>
      <c r="J10" s="18"/>
      <c r="P10" s="19">
        <f t="shared" si="0"/>
        <v>0</v>
      </c>
      <c r="Q10" s="20">
        <v>10</v>
      </c>
      <c r="R10" s="21">
        <f t="shared" si="6"/>
        <v>52.77888</v>
      </c>
      <c r="S10">
        <v>6.8</v>
      </c>
      <c r="T10">
        <f t="shared" si="7"/>
        <v>62.77888</v>
      </c>
      <c r="U10" s="22">
        <f t="shared" si="8"/>
        <v>10.1554070588235</v>
      </c>
      <c r="V10" s="22">
        <f t="shared" si="1"/>
        <v>12.0018447058824</v>
      </c>
      <c r="W10"/>
      <c r="X10" s="2">
        <f t="shared" si="2"/>
        <v>10.3585152</v>
      </c>
      <c r="Y10" s="23">
        <f t="shared" si="3"/>
        <v>12.637388544</v>
      </c>
      <c r="Z10" s="2"/>
    </row>
    <row r="11" ht="80" customHeight="1" spans="1:26">
      <c r="A11" s="38" t="s">
        <v>72</v>
      </c>
      <c r="B11" s="60"/>
      <c r="C11" s="52"/>
      <c r="D11" s="61">
        <v>32</v>
      </c>
      <c r="E11" s="61">
        <v>32</v>
      </c>
      <c r="F11" s="61">
        <v>19</v>
      </c>
      <c r="G11" s="61">
        <v>1.55</v>
      </c>
      <c r="H11" s="17">
        <f t="shared" si="4"/>
        <v>3.8912</v>
      </c>
      <c r="I11" s="17">
        <f t="shared" si="5"/>
        <v>0.019456</v>
      </c>
      <c r="J11" s="18"/>
      <c r="P11" s="19">
        <f t="shared" si="0"/>
        <v>0</v>
      </c>
      <c r="Q11" s="20">
        <v>10</v>
      </c>
      <c r="R11" s="21">
        <f t="shared" si="6"/>
        <v>26.46016</v>
      </c>
      <c r="S11">
        <v>6.8</v>
      </c>
      <c r="T11">
        <f t="shared" si="7"/>
        <v>36.46016</v>
      </c>
      <c r="U11" s="22">
        <f t="shared" si="8"/>
        <v>5.89796705882353</v>
      </c>
      <c r="V11" s="22">
        <f t="shared" si="1"/>
        <v>6.97032470588235</v>
      </c>
      <c r="W11"/>
      <c r="X11" s="2">
        <f t="shared" si="2"/>
        <v>6.0159264</v>
      </c>
      <c r="Y11" s="23">
        <f t="shared" si="3"/>
        <v>7.339430208</v>
      </c>
      <c r="Z11" s="2"/>
    </row>
    <row r="12" ht="84" customHeight="1" spans="1:26">
      <c r="A12" s="38" t="s">
        <v>75</v>
      </c>
      <c r="B12" s="60"/>
      <c r="C12" s="52"/>
      <c r="D12" s="61">
        <v>32</v>
      </c>
      <c r="E12" s="61">
        <v>32</v>
      </c>
      <c r="F12" s="61">
        <v>19</v>
      </c>
      <c r="G12" s="61">
        <v>1.4</v>
      </c>
      <c r="H12" s="17">
        <f t="shared" si="4"/>
        <v>3.8912</v>
      </c>
      <c r="I12" s="17">
        <f t="shared" si="5"/>
        <v>0.019456</v>
      </c>
      <c r="J12" s="18"/>
      <c r="K12">
        <f>3.5*3</f>
        <v>10.5</v>
      </c>
      <c r="L12">
        <v>6</v>
      </c>
      <c r="M12">
        <f>7+3*5+1.5</f>
        <v>23.5</v>
      </c>
      <c r="N12">
        <v>2</v>
      </c>
      <c r="O12">
        <v>2</v>
      </c>
      <c r="P12" s="19">
        <f t="shared" si="0"/>
        <v>44</v>
      </c>
      <c r="Q12" s="20">
        <v>10</v>
      </c>
      <c r="R12" s="21">
        <f t="shared" si="6"/>
        <v>26.46016</v>
      </c>
      <c r="S12">
        <v>6.8</v>
      </c>
      <c r="T12">
        <f t="shared" si="7"/>
        <v>80.46016</v>
      </c>
      <c r="U12" s="22">
        <f t="shared" si="8"/>
        <v>13.0156141176471</v>
      </c>
      <c r="V12" s="22">
        <f t="shared" si="1"/>
        <v>15.3820894117647</v>
      </c>
      <c r="W12"/>
      <c r="X12" s="2">
        <f t="shared" si="2"/>
        <v>13.2759264</v>
      </c>
      <c r="Y12" s="23">
        <f t="shared" si="3"/>
        <v>16.196630208</v>
      </c>
      <c r="Z12" s="2"/>
    </row>
    <row r="13" ht="84" customHeight="1" spans="1:26">
      <c r="A13" s="38" t="s">
        <v>145</v>
      </c>
      <c r="B13" s="60"/>
      <c r="C13" s="52"/>
      <c r="D13" s="61">
        <v>45</v>
      </c>
      <c r="E13" s="61">
        <v>45</v>
      </c>
      <c r="F13" s="61">
        <v>25</v>
      </c>
      <c r="G13" s="61">
        <v>1.6</v>
      </c>
      <c r="H13" s="17">
        <f t="shared" si="4"/>
        <v>10.125</v>
      </c>
      <c r="I13" s="17">
        <f t="shared" si="5"/>
        <v>0.050625</v>
      </c>
      <c r="J13" s="18"/>
      <c r="L13">
        <v>10</v>
      </c>
      <c r="M13">
        <v>8</v>
      </c>
      <c r="N13">
        <v>2</v>
      </c>
      <c r="O13">
        <v>8</v>
      </c>
      <c r="P13" s="19">
        <f t="shared" si="0"/>
        <v>28</v>
      </c>
      <c r="Q13" s="20">
        <v>10</v>
      </c>
      <c r="R13" s="21">
        <f t="shared" si="6"/>
        <v>68.85</v>
      </c>
      <c r="S13">
        <v>6.8</v>
      </c>
      <c r="T13">
        <f t="shared" si="7"/>
        <v>106.85</v>
      </c>
      <c r="U13" s="22">
        <f t="shared" si="8"/>
        <v>17.2845588235294</v>
      </c>
      <c r="V13" s="22">
        <f t="shared" si="1"/>
        <v>20.4272058823529</v>
      </c>
      <c r="W13"/>
      <c r="X13" s="2">
        <f t="shared" si="2"/>
        <v>17.63025</v>
      </c>
      <c r="Y13" s="23">
        <f t="shared" si="3"/>
        <v>21.508905</v>
      </c>
      <c r="Z13" s="2"/>
    </row>
    <row r="14" ht="80" customHeight="1" spans="1:26">
      <c r="A14" s="39" t="s">
        <v>53</v>
      </c>
      <c r="B14" s="64" t="s">
        <v>574</v>
      </c>
      <c r="C14" s="52"/>
      <c r="D14" s="49">
        <v>27</v>
      </c>
      <c r="E14" s="49">
        <v>25</v>
      </c>
      <c r="F14" s="50">
        <v>26</v>
      </c>
      <c r="G14" s="49">
        <v>0.75</v>
      </c>
      <c r="H14" s="17">
        <f t="shared" si="4"/>
        <v>3.51</v>
      </c>
      <c r="I14" s="17">
        <f t="shared" si="5"/>
        <v>0.01755</v>
      </c>
      <c r="J14" s="18"/>
      <c r="L14">
        <v>12</v>
      </c>
      <c r="M14">
        <v>8</v>
      </c>
      <c r="N14">
        <v>2</v>
      </c>
      <c r="O14">
        <v>4.5</v>
      </c>
      <c r="P14" s="19">
        <f t="shared" si="0"/>
        <v>26.5</v>
      </c>
      <c r="Q14" s="20">
        <v>10</v>
      </c>
      <c r="R14" s="21">
        <f t="shared" si="6"/>
        <v>23.868</v>
      </c>
      <c r="S14">
        <v>6.8</v>
      </c>
      <c r="T14">
        <f t="shared" si="7"/>
        <v>60.368</v>
      </c>
      <c r="U14" s="22">
        <f t="shared" si="8"/>
        <v>9.76541176470588</v>
      </c>
      <c r="V14" s="22">
        <f t="shared" si="1"/>
        <v>11.5409411764706</v>
      </c>
      <c r="W14"/>
      <c r="X14" s="2">
        <f t="shared" si="2"/>
        <v>9.96072</v>
      </c>
      <c r="Y14" s="23">
        <f t="shared" si="3"/>
        <v>12.1520784</v>
      </c>
      <c r="Z14" s="2"/>
    </row>
    <row r="15" ht="80" customHeight="1" spans="1:26">
      <c r="A15" s="65" t="s">
        <v>57</v>
      </c>
      <c r="B15" s="66"/>
      <c r="C15" s="52"/>
      <c r="D15" s="61">
        <v>29</v>
      </c>
      <c r="E15" s="61">
        <v>28</v>
      </c>
      <c r="F15" s="61">
        <v>16</v>
      </c>
      <c r="G15" s="61">
        <v>0.8</v>
      </c>
      <c r="H15" s="17">
        <f t="shared" si="4"/>
        <v>2.5984</v>
      </c>
      <c r="I15" s="17">
        <f t="shared" si="5"/>
        <v>0.012992</v>
      </c>
      <c r="J15" s="18"/>
      <c r="L15">
        <v>8</v>
      </c>
      <c r="M15">
        <v>8</v>
      </c>
      <c r="N15">
        <v>2</v>
      </c>
      <c r="O15">
        <v>3.5</v>
      </c>
      <c r="P15" s="19">
        <f t="shared" si="0"/>
        <v>21.5</v>
      </c>
      <c r="Q15" s="20">
        <v>10</v>
      </c>
      <c r="R15" s="21">
        <f t="shared" si="6"/>
        <v>17.66912</v>
      </c>
      <c r="S15">
        <v>6.8</v>
      </c>
      <c r="T15">
        <f t="shared" si="7"/>
        <v>49.16912</v>
      </c>
      <c r="U15" s="22">
        <f t="shared" si="8"/>
        <v>7.95382823529412</v>
      </c>
      <c r="V15" s="22">
        <f t="shared" si="1"/>
        <v>9.39997882352941</v>
      </c>
      <c r="W15"/>
      <c r="X15" s="2">
        <f t="shared" si="2"/>
        <v>8.1129048</v>
      </c>
      <c r="Y15" s="23">
        <f t="shared" si="3"/>
        <v>9.897743856</v>
      </c>
      <c r="Z15" s="2"/>
    </row>
    <row r="16" ht="80" customHeight="1" spans="1:26">
      <c r="A16" s="34" t="s">
        <v>15</v>
      </c>
      <c r="B16" s="67"/>
      <c r="C16" s="49"/>
      <c r="D16" s="61">
        <v>52</v>
      </c>
      <c r="E16" s="61">
        <v>51</v>
      </c>
      <c r="F16" s="61">
        <v>19</v>
      </c>
      <c r="G16" s="61">
        <v>1.75</v>
      </c>
      <c r="H16" s="17">
        <f t="shared" si="4"/>
        <v>10.0776</v>
      </c>
      <c r="I16" s="17">
        <f t="shared" si="5"/>
        <v>0.050388</v>
      </c>
      <c r="J16" s="18"/>
      <c r="P16" s="19">
        <f t="shared" si="0"/>
        <v>0</v>
      </c>
      <c r="Q16" s="20">
        <v>10</v>
      </c>
      <c r="R16" s="21">
        <f t="shared" si="6"/>
        <v>68.52768</v>
      </c>
      <c r="S16">
        <v>6.8</v>
      </c>
      <c r="T16">
        <f t="shared" si="7"/>
        <v>78.52768</v>
      </c>
      <c r="U16" s="22">
        <f t="shared" si="8"/>
        <v>12.7030070588235</v>
      </c>
      <c r="V16" s="22">
        <f t="shared" si="1"/>
        <v>15.0126447058824</v>
      </c>
      <c r="W16"/>
      <c r="X16" s="2">
        <f t="shared" si="2"/>
        <v>12.9570672</v>
      </c>
      <c r="Y16" s="23">
        <f t="shared" si="3"/>
        <v>15.807621984</v>
      </c>
      <c r="Z16" s="2"/>
    </row>
    <row r="17" ht="80" customHeight="1" spans="1:26">
      <c r="A17" s="34" t="s">
        <v>51</v>
      </c>
      <c r="B17" s="60"/>
      <c r="C17" s="49"/>
      <c r="D17" s="4">
        <v>24</v>
      </c>
      <c r="E17" s="49">
        <v>24</v>
      </c>
      <c r="F17" s="49">
        <v>21</v>
      </c>
      <c r="G17" s="49">
        <v>0.6</v>
      </c>
      <c r="H17" s="17">
        <f t="shared" si="4"/>
        <v>2.4192</v>
      </c>
      <c r="I17" s="17">
        <f t="shared" si="5"/>
        <v>0.012096</v>
      </c>
      <c r="J17" s="18"/>
      <c r="P17" s="19">
        <f t="shared" si="0"/>
        <v>0</v>
      </c>
      <c r="Q17" s="20">
        <v>10</v>
      </c>
      <c r="R17" s="21">
        <f t="shared" si="6"/>
        <v>16.45056</v>
      </c>
      <c r="S17">
        <v>6.8</v>
      </c>
      <c r="T17">
        <f t="shared" si="7"/>
        <v>26.45056</v>
      </c>
      <c r="U17" s="22">
        <f t="shared" si="8"/>
        <v>4.27876705882353</v>
      </c>
      <c r="V17" s="22">
        <f t="shared" si="1"/>
        <v>5.05672470588235</v>
      </c>
      <c r="W17"/>
      <c r="X17" s="2">
        <f t="shared" si="2"/>
        <v>4.3643424</v>
      </c>
      <c r="Y17" s="23">
        <f t="shared" si="3"/>
        <v>5.324497728</v>
      </c>
      <c r="Z17" s="2"/>
    </row>
    <row r="18" ht="80" customHeight="1" spans="1:26">
      <c r="A18" s="34" t="s">
        <v>474</v>
      </c>
      <c r="B18" s="67"/>
      <c r="C18" s="49"/>
      <c r="D18" s="61">
        <v>31</v>
      </c>
      <c r="E18" s="61">
        <v>31</v>
      </c>
      <c r="F18" s="61">
        <v>20</v>
      </c>
      <c r="G18" s="61">
        <v>1.5</v>
      </c>
      <c r="H18" s="17">
        <f t="shared" si="4"/>
        <v>3.844</v>
      </c>
      <c r="I18" s="17">
        <f t="shared" si="5"/>
        <v>0.01922</v>
      </c>
      <c r="J18" s="18"/>
      <c r="L18">
        <v>5</v>
      </c>
      <c r="M18">
        <v>8</v>
      </c>
      <c r="N18">
        <v>2</v>
      </c>
      <c r="O18">
        <v>2</v>
      </c>
      <c r="P18" s="19">
        <f t="shared" si="0"/>
        <v>17</v>
      </c>
      <c r="Q18" s="20">
        <v>10</v>
      </c>
      <c r="R18" s="21">
        <f t="shared" si="6"/>
        <v>26.1392</v>
      </c>
      <c r="S18">
        <v>6.8</v>
      </c>
      <c r="T18">
        <f t="shared" si="7"/>
        <v>53.1392</v>
      </c>
      <c r="U18" s="22">
        <f t="shared" si="8"/>
        <v>8.59604705882353</v>
      </c>
      <c r="V18" s="22">
        <f t="shared" si="1"/>
        <v>10.1589647058824</v>
      </c>
      <c r="W18"/>
      <c r="X18" s="2">
        <f t="shared" si="2"/>
        <v>8.767968</v>
      </c>
      <c r="Y18" s="23">
        <f t="shared" si="3"/>
        <v>10.69692096</v>
      </c>
      <c r="Z18" s="2"/>
    </row>
    <row r="19" ht="65" customHeight="1" spans="1:26">
      <c r="A19" s="36" t="s">
        <v>101</v>
      </c>
      <c r="B19" s="59" t="s">
        <v>568</v>
      </c>
      <c r="C19" s="49"/>
      <c r="D19" s="49">
        <v>53</v>
      </c>
      <c r="E19" s="49">
        <v>53</v>
      </c>
      <c r="F19" s="49">
        <v>35.5</v>
      </c>
      <c r="G19" s="49">
        <v>2.6</v>
      </c>
      <c r="H19" s="17">
        <f t="shared" si="4"/>
        <v>19.9439</v>
      </c>
      <c r="I19" s="17">
        <f t="shared" si="5"/>
        <v>0.0997195</v>
      </c>
      <c r="J19" s="18"/>
      <c r="L19">
        <v>5</v>
      </c>
      <c r="M19">
        <v>10</v>
      </c>
      <c r="N19">
        <v>2</v>
      </c>
      <c r="O19">
        <v>2</v>
      </c>
      <c r="P19" s="19">
        <f t="shared" si="0"/>
        <v>19</v>
      </c>
      <c r="Q19" s="20">
        <v>10</v>
      </c>
      <c r="R19" s="21">
        <f t="shared" si="6"/>
        <v>135.61852</v>
      </c>
      <c r="S19">
        <v>6.8</v>
      </c>
      <c r="T19">
        <f t="shared" si="7"/>
        <v>164.61852</v>
      </c>
      <c r="U19" s="22">
        <f t="shared" si="8"/>
        <v>26.6294664705882</v>
      </c>
      <c r="V19" s="22">
        <f t="shared" si="1"/>
        <v>31.4711876470588</v>
      </c>
      <c r="W19"/>
      <c r="X19" s="2">
        <f t="shared" si="2"/>
        <v>27.1620558</v>
      </c>
      <c r="Y19" s="23">
        <f t="shared" si="3"/>
        <v>33.137708076</v>
      </c>
      <c r="Z19" s="2"/>
    </row>
    <row r="20" ht="68" customHeight="1" spans="1:26">
      <c r="A20" s="34" t="s">
        <v>571</v>
      </c>
      <c r="B20" s="60"/>
      <c r="C20" s="49"/>
      <c r="D20" s="49">
        <v>42</v>
      </c>
      <c r="E20" s="49">
        <v>42</v>
      </c>
      <c r="F20" s="49">
        <v>32</v>
      </c>
      <c r="G20" s="49">
        <v>2</v>
      </c>
      <c r="H20" s="17">
        <f t="shared" si="4"/>
        <v>11.2896</v>
      </c>
      <c r="I20" s="17">
        <f t="shared" ref="I20:I23" si="9">E20*F20*G20/1000000</f>
        <v>0.002688</v>
      </c>
      <c r="R20" s="21">
        <f t="shared" si="6"/>
        <v>0</v>
      </c>
      <c r="Y20" s="23"/>
    </row>
    <row r="21" ht="68" customHeight="1" spans="1:26">
      <c r="A21" s="34" t="s">
        <v>107</v>
      </c>
      <c r="B21" s="60"/>
      <c r="C21" s="49"/>
      <c r="D21" s="49">
        <v>62</v>
      </c>
      <c r="E21" s="49">
        <v>61</v>
      </c>
      <c r="F21" s="49">
        <v>27</v>
      </c>
      <c r="G21" s="49">
        <v>2.7</v>
      </c>
      <c r="H21" s="17">
        <f t="shared" si="4"/>
        <v>20.4228</v>
      </c>
      <c r="I21" s="17">
        <f t="shared" si="9"/>
        <v>0.0044469</v>
      </c>
      <c r="R21" s="21">
        <f t="shared" si="6"/>
        <v>0</v>
      </c>
      <c r="Y21" s="23"/>
    </row>
    <row r="22" ht="68" customHeight="1" spans="1:26">
      <c r="A22" s="34" t="s">
        <v>103</v>
      </c>
      <c r="B22" s="60"/>
      <c r="C22" s="49"/>
      <c r="D22" s="49">
        <v>63</v>
      </c>
      <c r="E22" s="49">
        <v>61.5</v>
      </c>
      <c r="F22" s="49">
        <v>38</v>
      </c>
      <c r="G22" s="49">
        <v>3.3</v>
      </c>
      <c r="H22" s="17">
        <f t="shared" si="4"/>
        <v>29.4462</v>
      </c>
      <c r="I22" s="17">
        <f t="shared" si="9"/>
        <v>0.0077121</v>
      </c>
      <c r="R22" s="21">
        <f t="shared" si="6"/>
        <v>0</v>
      </c>
      <c r="Y22" s="23"/>
    </row>
    <row r="23" ht="68" customHeight="1" spans="1:26">
      <c r="A23" s="34" t="s">
        <v>166</v>
      </c>
      <c r="B23" s="60"/>
      <c r="C23" s="49"/>
      <c r="D23" s="49">
        <v>61</v>
      </c>
      <c r="E23" s="49">
        <v>61</v>
      </c>
      <c r="F23" s="49">
        <v>45</v>
      </c>
      <c r="G23" s="49">
        <v>3.6</v>
      </c>
      <c r="H23" s="17">
        <f t="shared" si="4"/>
        <v>33.489</v>
      </c>
      <c r="I23" s="17">
        <f t="shared" si="9"/>
        <v>0.009882</v>
      </c>
      <c r="R23" s="21">
        <f t="shared" si="6"/>
        <v>0</v>
      </c>
      <c r="Y23" s="23"/>
    </row>
    <row r="24" ht="80" customHeight="1" spans="1:26">
      <c r="A24" s="34" t="s">
        <v>117</v>
      </c>
      <c r="B24" s="60"/>
      <c r="C24" s="49"/>
      <c r="D24" s="49">
        <v>43</v>
      </c>
      <c r="E24" s="49">
        <v>43</v>
      </c>
      <c r="F24" s="49">
        <v>20</v>
      </c>
      <c r="G24" s="49">
        <v>1.25</v>
      </c>
      <c r="R24" s="21">
        <f t="shared" si="6"/>
        <v>0</v>
      </c>
      <c r="Y24" s="23"/>
    </row>
    <row r="25" ht="65" customHeight="1" spans="1:26">
      <c r="A25" s="68" t="s">
        <v>443</v>
      </c>
      <c r="B25" s="69" t="s">
        <v>577</v>
      </c>
      <c r="C25" s="70"/>
      <c r="D25" s="49">
        <v>38</v>
      </c>
      <c r="E25" s="49">
        <v>15</v>
      </c>
      <c r="F25" s="49">
        <v>12</v>
      </c>
      <c r="G25" s="49">
        <v>1</v>
      </c>
      <c r="R25" s="21">
        <f t="shared" si="6"/>
        <v>0</v>
      </c>
      <c r="Y25" s="23"/>
    </row>
    <row r="26" ht="64" customHeight="1" spans="1:26">
      <c r="A26" s="68" t="s">
        <v>440</v>
      </c>
      <c r="B26" s="71"/>
      <c r="C26" s="72"/>
      <c r="D26" s="49">
        <v>42.5</v>
      </c>
      <c r="E26" s="49">
        <v>22.5</v>
      </c>
      <c r="F26" s="49">
        <v>13.5</v>
      </c>
      <c r="G26" s="49">
        <v>1.5</v>
      </c>
      <c r="R26" s="21">
        <f t="shared" si="6"/>
        <v>0</v>
      </c>
      <c r="Y26" s="23"/>
    </row>
    <row r="27" ht="80" customHeight="1" spans="1:26">
      <c r="A27" s="68" t="s">
        <v>438</v>
      </c>
      <c r="B27" s="73"/>
      <c r="C27" s="70"/>
      <c r="D27" s="49">
        <v>22</v>
      </c>
      <c r="E27" s="49">
        <v>22</v>
      </c>
      <c r="F27" s="49">
        <v>11</v>
      </c>
      <c r="G27" s="49">
        <v>0.9</v>
      </c>
      <c r="R27" s="21">
        <f t="shared" si="6"/>
        <v>0</v>
      </c>
      <c r="Y27" s="23"/>
    </row>
    <row r="28" ht="80" customHeight="1" spans="1:26">
      <c r="A28" s="74" t="s">
        <v>167</v>
      </c>
      <c r="B28" s="75"/>
      <c r="C28" s="76"/>
      <c r="D28" s="77">
        <v>52</v>
      </c>
      <c r="E28" s="77">
        <v>13</v>
      </c>
      <c r="F28" s="77">
        <v>10</v>
      </c>
      <c r="G28" s="77">
        <v>1.4</v>
      </c>
      <c r="H28" s="78"/>
      <c r="I28" s="78"/>
      <c r="J28" s="79"/>
      <c r="K28" s="79"/>
      <c r="L28" s="79"/>
      <c r="M28" s="79"/>
      <c r="N28" s="79"/>
      <c r="O28" s="79"/>
      <c r="P28" s="80"/>
      <c r="Q28" s="80"/>
      <c r="R28" s="81">
        <f t="shared" si="6"/>
        <v>0</v>
      </c>
      <c r="S28" s="79"/>
      <c r="T28" s="79"/>
      <c r="U28" s="82"/>
      <c r="V28" s="82"/>
      <c r="W28" s="83"/>
      <c r="X28" s="80"/>
      <c r="Y28" s="84"/>
    </row>
    <row r="29" spans="1:26">
      <c r="A29" s="53"/>
      <c r="B29" s="53"/>
      <c r="C29" s="54"/>
      <c r="D29" s="54"/>
      <c r="E29" s="54"/>
      <c r="F29" s="54"/>
      <c r="G29" s="54"/>
    </row>
    <row r="30" spans="1:26">
      <c r="A30" s="53"/>
      <c r="B30" s="53"/>
      <c r="C30" s="54"/>
      <c r="D30" s="54"/>
      <c r="E30" s="54"/>
      <c r="F30" s="54"/>
      <c r="G30" s="54"/>
    </row>
    <row r="31" spans="1:26">
      <c r="A31" s="53"/>
      <c r="B31" s="53"/>
      <c r="C31" s="54"/>
      <c r="D31" s="54"/>
      <c r="E31" s="54"/>
      <c r="F31" s="54"/>
      <c r="G31" s="54"/>
    </row>
    <row r="32" spans="1:26">
      <c r="A32" s="53"/>
      <c r="B32" s="53"/>
      <c r="C32" s="54"/>
      <c r="D32" s="54"/>
      <c r="E32" s="54"/>
      <c r="F32" s="54"/>
      <c r="G32" s="54"/>
    </row>
    <row r="33" spans="1:7">
      <c r="A33" s="53"/>
      <c r="B33" s="53"/>
      <c r="C33" s="54"/>
      <c r="D33" s="54"/>
      <c r="E33" s="54"/>
      <c r="F33" s="54"/>
      <c r="G33" s="54"/>
    </row>
    <row r="34" spans="1:7">
      <c r="A34" s="53"/>
      <c r="B34" s="53"/>
      <c r="C34" s="54"/>
      <c r="D34" s="54"/>
      <c r="E34" s="54"/>
      <c r="F34" s="54"/>
      <c r="G34" s="54"/>
    </row>
    <row r="35" spans="1:7">
      <c r="A35" s="53"/>
      <c r="B35" s="53"/>
      <c r="C35" s="54"/>
      <c r="D35" s="54"/>
      <c r="E35" s="54"/>
      <c r="F35" s="54"/>
      <c r="G35" s="54"/>
    </row>
    <row r="36" spans="1:7">
      <c r="A36" s="53"/>
      <c r="B36" s="53"/>
      <c r="C36" s="54"/>
      <c r="D36" s="54"/>
      <c r="E36" s="54"/>
      <c r="F36" s="54"/>
      <c r="G36" s="54"/>
    </row>
    <row r="37" spans="1:7">
      <c r="A37" s="53"/>
      <c r="B37" s="53"/>
      <c r="C37" s="54"/>
      <c r="D37" s="54"/>
      <c r="E37" s="54"/>
      <c r="F37" s="54"/>
      <c r="G37" s="54"/>
    </row>
    <row r="38" spans="1:7">
      <c r="A38" s="53"/>
      <c r="B38" s="53"/>
      <c r="C38" s="54"/>
      <c r="D38" s="54"/>
      <c r="E38" s="54"/>
      <c r="F38" s="54"/>
      <c r="G38" s="54"/>
    </row>
    <row r="39" spans="1:7">
      <c r="A39" s="53"/>
      <c r="B39" s="53"/>
      <c r="C39" s="54"/>
      <c r="D39" s="54"/>
      <c r="E39" s="54"/>
      <c r="F39" s="54"/>
      <c r="G39" s="54"/>
    </row>
    <row r="40" spans="1:7">
      <c r="A40" s="53"/>
      <c r="B40" s="53"/>
      <c r="C40" s="54"/>
      <c r="D40" s="54"/>
      <c r="E40" s="54"/>
      <c r="F40" s="54"/>
      <c r="G40" s="54"/>
    </row>
    <row r="41" spans="1:7">
      <c r="A41" s="53"/>
      <c r="B41" s="53"/>
      <c r="C41" s="54"/>
      <c r="D41" s="54"/>
      <c r="E41" s="54"/>
      <c r="F41" s="54"/>
      <c r="G41" s="54"/>
    </row>
    <row r="42" spans="1:7">
      <c r="A42" s="53"/>
      <c r="B42" s="53"/>
      <c r="C42" s="54"/>
      <c r="D42" s="54"/>
      <c r="E42" s="54"/>
      <c r="F42" s="54"/>
      <c r="G42" s="54"/>
    </row>
    <row r="43" spans="1:7">
      <c r="A43" s="53"/>
      <c r="B43" s="53"/>
      <c r="C43" s="54"/>
      <c r="D43" s="54"/>
      <c r="E43" s="54"/>
      <c r="F43" s="54"/>
      <c r="G43" s="54"/>
    </row>
    <row r="44" spans="1:7">
      <c r="A44" s="53"/>
      <c r="B44" s="53"/>
      <c r="C44" s="54"/>
      <c r="D44" s="54"/>
      <c r="E44" s="54"/>
      <c r="F44" s="54"/>
      <c r="G44" s="54"/>
    </row>
    <row r="45" spans="1:7">
      <c r="A45" s="53"/>
      <c r="B45" s="53"/>
      <c r="C45" s="54"/>
      <c r="D45" s="54"/>
      <c r="E45" s="54"/>
      <c r="F45" s="54"/>
      <c r="G45" s="54"/>
    </row>
    <row r="46" spans="1:7">
      <c r="A46" s="53"/>
      <c r="B46" s="53"/>
      <c r="C46" s="54"/>
      <c r="D46" s="54"/>
      <c r="E46" s="54"/>
      <c r="F46" s="54"/>
      <c r="G46" s="54"/>
    </row>
    <row r="47" spans="1:7">
      <c r="A47" s="53"/>
      <c r="B47" s="53"/>
      <c r="C47" s="54"/>
      <c r="D47" s="54"/>
      <c r="E47" s="54"/>
      <c r="F47" s="54"/>
      <c r="G47" s="54"/>
    </row>
    <row r="48" spans="1:7">
      <c r="A48" s="53"/>
      <c r="B48" s="53"/>
      <c r="C48" s="54"/>
      <c r="D48" s="54"/>
      <c r="E48" s="54"/>
      <c r="F48" s="54"/>
      <c r="G48" s="54"/>
    </row>
    <row r="49" spans="1:7">
      <c r="A49" s="53"/>
      <c r="B49" s="53"/>
      <c r="C49" s="54"/>
      <c r="D49" s="54"/>
      <c r="E49" s="54"/>
      <c r="F49" s="54"/>
      <c r="G49" s="54"/>
    </row>
    <row r="50" spans="1:7">
      <c r="A50" s="53"/>
      <c r="B50" s="53"/>
      <c r="C50" s="54"/>
      <c r="D50" s="54"/>
      <c r="E50" s="54"/>
      <c r="F50" s="54"/>
      <c r="G50" s="54"/>
    </row>
    <row r="51" spans="1:7">
      <c r="A51" s="53"/>
      <c r="B51" s="53"/>
      <c r="C51" s="54"/>
      <c r="D51" s="54"/>
      <c r="E51" s="54"/>
      <c r="F51" s="54"/>
      <c r="G51" s="54"/>
    </row>
    <row r="52" spans="1:7">
      <c r="A52" s="53"/>
      <c r="B52" s="53"/>
      <c r="C52" s="54"/>
      <c r="D52" s="54"/>
      <c r="E52" s="54"/>
      <c r="F52" s="54"/>
      <c r="G52" s="54"/>
    </row>
    <row r="53" spans="1:7">
      <c r="A53" s="53"/>
      <c r="B53" s="53"/>
      <c r="C53" s="54"/>
      <c r="D53" s="54"/>
      <c r="E53" s="54"/>
      <c r="F53" s="54"/>
      <c r="G53" s="54"/>
    </row>
    <row r="54" spans="1:7">
      <c r="A54" s="53"/>
      <c r="B54" s="53"/>
      <c r="C54" s="54"/>
      <c r="D54" s="54"/>
      <c r="E54" s="54"/>
      <c r="F54" s="54"/>
      <c r="G54" s="54"/>
    </row>
    <row r="55" spans="1:7">
      <c r="A55" s="53"/>
      <c r="B55" s="53"/>
      <c r="C55" s="54"/>
      <c r="D55" s="54"/>
      <c r="E55" s="54"/>
      <c r="F55" s="54"/>
      <c r="G55" s="54"/>
    </row>
    <row r="56" spans="1:7">
      <c r="A56" s="53"/>
      <c r="B56" s="53"/>
      <c r="C56" s="54"/>
      <c r="D56" s="54"/>
      <c r="E56" s="54"/>
      <c r="F56" s="54"/>
      <c r="G56" s="54"/>
    </row>
    <row r="57" spans="1:7">
      <c r="A57" s="53"/>
      <c r="B57" s="53"/>
      <c r="C57" s="54"/>
      <c r="D57" s="54"/>
      <c r="E57" s="54"/>
      <c r="F57" s="54"/>
      <c r="G57" s="54"/>
    </row>
    <row r="58" spans="1:7">
      <c r="A58" s="53"/>
      <c r="B58" s="53"/>
      <c r="C58" s="54"/>
      <c r="D58" s="54"/>
      <c r="E58" s="54"/>
      <c r="F58" s="54"/>
      <c r="G58" s="54"/>
    </row>
    <row r="59" spans="1:7">
      <c r="A59" s="53"/>
      <c r="B59" s="53"/>
      <c r="C59" s="54"/>
      <c r="D59" s="54"/>
      <c r="E59" s="54"/>
      <c r="F59" s="54"/>
      <c r="G59" s="54"/>
    </row>
    <row r="60" spans="1:7">
      <c r="A60" s="53"/>
      <c r="B60" s="53"/>
      <c r="C60" s="54"/>
      <c r="D60" s="54"/>
      <c r="E60" s="54"/>
      <c r="F60" s="54"/>
      <c r="G60" s="54"/>
    </row>
    <row r="61" spans="1:7">
      <c r="A61" s="53"/>
      <c r="B61" s="53"/>
      <c r="C61" s="54"/>
      <c r="D61" s="54"/>
      <c r="E61" s="54"/>
      <c r="F61" s="54"/>
      <c r="G61" s="54"/>
    </row>
    <row r="62" spans="1:7">
      <c r="A62" s="53"/>
      <c r="B62" s="53"/>
      <c r="C62" s="54"/>
      <c r="D62" s="54"/>
      <c r="E62" s="54"/>
      <c r="F62" s="54"/>
      <c r="G62" s="54"/>
    </row>
    <row r="63" spans="1:7">
      <c r="A63" s="53"/>
      <c r="B63" s="53"/>
      <c r="C63" s="54"/>
      <c r="D63" s="54"/>
      <c r="E63" s="54"/>
      <c r="F63" s="54"/>
      <c r="G63" s="54"/>
    </row>
    <row r="64" spans="1:7">
      <c r="A64" s="53"/>
      <c r="B64" s="53"/>
      <c r="C64" s="54"/>
      <c r="D64" s="54"/>
      <c r="E64" s="54"/>
      <c r="F64" s="54"/>
      <c r="G64" s="54"/>
    </row>
    <row r="65" spans="1:7">
      <c r="A65" s="53"/>
      <c r="B65" s="53"/>
      <c r="C65" s="54"/>
      <c r="D65" s="54"/>
      <c r="E65" s="54"/>
      <c r="F65" s="54"/>
      <c r="G65" s="54"/>
    </row>
  </sheetData>
  <mergeCells count="6">
    <mergeCell ref="B2:B3"/>
    <mergeCell ref="B4:B8"/>
    <mergeCell ref="B9:B13"/>
    <mergeCell ref="B14:B18"/>
    <mergeCell ref="B19:B24"/>
    <mergeCell ref="B25:B28"/>
  </mergeCells>
  <pageMargins left="0.196527777777778" right="0.0784722222222222" top="0.196527777777778" bottom="0.196527777777778" header="0.118055555555556" footer="0.0784722222222222"/>
  <pageSetup paperSize="9" scale="55" orientation="portrait" horizontalDpi="600"/>
  <headerFooter>
    <oddFooter>&amp;C&amp;P/&amp;N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topLeftCell="A15" workbookViewId="0">
      <selection activeCell="A15" sqref="$A15:$XFD15"/>
    </sheetView>
  </sheetViews>
  <sheetFormatPr defaultColWidth="9" defaultRowHeight="13.5"/>
  <cols>
    <col min="1" max="1" width="16.375" style="31" customWidth="1"/>
    <col min="2" max="2" width="18.625" style="31" customWidth="1"/>
    <col min="3" max="3" width="21.75" style="4" customWidth="1"/>
    <col min="4" max="6" width="7.875" style="4" customWidth="1"/>
    <col min="7" max="7" width="10" style="41" customWidth="1"/>
    <col min="8" max="8" width="9.375" style="1" customWidth="1"/>
    <col min="9" max="9" width="10.375" style="1" customWidth="1"/>
    <col min="11" max="13" width="5.125" customWidth="1"/>
    <col min="14" max="14" width="5.625" customWidth="1"/>
    <col min="15" max="15" width="8.875" customWidth="1"/>
    <col min="16" max="17" width="7.375" style="2" customWidth="1"/>
    <col min="18" max="18" width="8.375" style="2" customWidth="1"/>
    <col min="19" max="19" width="5.125" customWidth="1"/>
    <col min="20" max="20" width="12.3416666666667" customWidth="1"/>
    <col min="21" max="22" width="8.23333333333333" style="3" customWidth="1"/>
    <col min="23" max="23" width="10.5" style="4" customWidth="1"/>
    <col min="24" max="24" width="7.375" style="2" customWidth="1"/>
    <col min="25" max="25" width="9" style="2"/>
    <col min="26" max="26" width="10.5" style="3" customWidth="1"/>
    <col min="27" max="16384" width="9" style="4"/>
  </cols>
  <sheetData>
    <row r="1" s="4" customFormat="1" ht="27" spans="1:26">
      <c r="A1" s="32" t="s">
        <v>579</v>
      </c>
      <c r="B1" s="32"/>
      <c r="C1" s="42" t="s">
        <v>580</v>
      </c>
      <c r="D1" s="43" t="s">
        <v>581</v>
      </c>
      <c r="E1" s="43" t="s">
        <v>582</v>
      </c>
      <c r="F1" s="43" t="s">
        <v>583</v>
      </c>
      <c r="G1" s="44" t="s">
        <v>584</v>
      </c>
      <c r="H1" s="45" t="s">
        <v>541</v>
      </c>
      <c r="I1" s="45" t="s">
        <v>542</v>
      </c>
      <c r="J1"/>
      <c r="K1" t="s">
        <v>543</v>
      </c>
      <c r="L1" t="s">
        <v>544</v>
      </c>
      <c r="M1" t="s">
        <v>545</v>
      </c>
      <c r="N1" s="46" t="s">
        <v>546</v>
      </c>
      <c r="O1" t="s">
        <v>547</v>
      </c>
      <c r="P1" s="47" t="s">
        <v>548</v>
      </c>
      <c r="Q1" s="47" t="s">
        <v>549</v>
      </c>
      <c r="R1" s="47">
        <v>200</v>
      </c>
      <c r="S1" t="s">
        <v>550</v>
      </c>
      <c r="T1" t="s">
        <v>551</v>
      </c>
      <c r="U1" s="48" t="s">
        <v>552</v>
      </c>
      <c r="V1" s="48" t="s">
        <v>553</v>
      </c>
      <c r="W1" t="s">
        <v>554</v>
      </c>
      <c r="X1" s="47" t="s">
        <v>555</v>
      </c>
      <c r="Y1" s="47" t="s">
        <v>556</v>
      </c>
      <c r="Z1" s="2" t="s">
        <v>557</v>
      </c>
    </row>
    <row r="2" s="4" customFormat="1" ht="80" customHeight="1" spans="1:26">
      <c r="A2" s="34" t="s">
        <v>493</v>
      </c>
      <c r="B2" s="38" t="s">
        <v>560</v>
      </c>
      <c r="C2" s="49"/>
      <c r="D2" s="49">
        <v>44</v>
      </c>
      <c r="E2" s="49">
        <v>44</v>
      </c>
      <c r="F2" s="49">
        <v>29</v>
      </c>
      <c r="G2" s="50">
        <v>2.8</v>
      </c>
      <c r="H2" s="17">
        <f t="shared" ref="H2:H23" si="0">D2*E2*F2/5000</f>
        <v>11.2288</v>
      </c>
      <c r="I2" s="17">
        <f t="shared" ref="I2:I19" si="1">D2*E2*F2/1000000</f>
        <v>0.056144</v>
      </c>
      <c r="J2" s="18"/>
      <c r="K2"/>
      <c r="L2">
        <v>8</v>
      </c>
      <c r="M2"/>
      <c r="N2">
        <v>2</v>
      </c>
      <c r="O2"/>
      <c r="P2" s="19">
        <f t="shared" ref="P2:P19" si="2">SUM(K2:O2)</f>
        <v>10</v>
      </c>
      <c r="Q2" s="20">
        <v>10</v>
      </c>
      <c r="R2" s="21">
        <f>S2*I2*$R$1</f>
        <v>76.35584</v>
      </c>
      <c r="S2">
        <v>6.8</v>
      </c>
      <c r="T2">
        <f t="shared" ref="T2:T19" si="3">SUM(P2:R2)</f>
        <v>96.35584</v>
      </c>
      <c r="U2" s="22">
        <f t="shared" ref="U2:U19" si="4">T2/S2*1.1</f>
        <v>15.5869741176471</v>
      </c>
      <c r="V2" s="22">
        <f t="shared" ref="V2:V19" si="5">T2/S2*1.3</f>
        <v>18.4209694117647</v>
      </c>
      <c r="W2"/>
      <c r="X2" s="2">
        <f t="shared" ref="X2:X19" si="6">U2*1.02</f>
        <v>15.8987136</v>
      </c>
      <c r="Y2" s="2">
        <f t="shared" ref="Y2:Y19" si="7">X2*1.22</f>
        <v>19.396430592</v>
      </c>
      <c r="Z2" s="2"/>
    </row>
    <row r="3" s="4" customFormat="1" ht="80" customHeight="1" spans="1:26">
      <c r="A3" s="34" t="s">
        <v>497</v>
      </c>
      <c r="B3" s="38" t="s">
        <v>560</v>
      </c>
      <c r="C3" s="49"/>
      <c r="D3" s="49">
        <v>53.5</v>
      </c>
      <c r="E3" s="49">
        <v>53.5</v>
      </c>
      <c r="F3" s="49">
        <v>32.5</v>
      </c>
      <c r="G3" s="50">
        <v>4.044</v>
      </c>
      <c r="H3" s="17">
        <f t="shared" si="0"/>
        <v>18.604625</v>
      </c>
      <c r="I3" s="17">
        <f t="shared" si="1"/>
        <v>0.093023125</v>
      </c>
      <c r="J3" s="18"/>
      <c r="K3">
        <v>112</v>
      </c>
      <c r="L3">
        <v>10</v>
      </c>
      <c r="M3"/>
      <c r="N3"/>
      <c r="O3"/>
      <c r="P3" s="19">
        <f t="shared" si="2"/>
        <v>122</v>
      </c>
      <c r="Q3" s="20">
        <v>10</v>
      </c>
      <c r="R3" s="21">
        <f t="shared" ref="R3:R28" si="8">S3*I3*$R$1</f>
        <v>126.51145</v>
      </c>
      <c r="S3">
        <v>6.8</v>
      </c>
      <c r="T3">
        <f t="shared" si="3"/>
        <v>258.51145</v>
      </c>
      <c r="U3" s="22">
        <f t="shared" si="4"/>
        <v>41.8180286764706</v>
      </c>
      <c r="V3" s="22">
        <f t="shared" si="5"/>
        <v>49.4213066176471</v>
      </c>
      <c r="W3"/>
      <c r="X3" s="2">
        <f t="shared" si="6"/>
        <v>42.65438925</v>
      </c>
      <c r="Y3" s="2">
        <f t="shared" si="7"/>
        <v>52.038354885</v>
      </c>
      <c r="Z3" s="2"/>
    </row>
    <row r="4" s="4" customFormat="1" ht="80" customHeight="1" spans="1:26">
      <c r="A4" s="36" t="s">
        <v>490</v>
      </c>
      <c r="B4" s="38" t="s">
        <v>560</v>
      </c>
      <c r="C4" s="49"/>
      <c r="D4" s="49">
        <v>32</v>
      </c>
      <c r="E4" s="49">
        <v>32</v>
      </c>
      <c r="F4" s="49">
        <v>25</v>
      </c>
      <c r="G4" s="50">
        <v>1.25</v>
      </c>
      <c r="H4" s="17">
        <f t="shared" si="0"/>
        <v>5.12</v>
      </c>
      <c r="I4" s="17">
        <f t="shared" si="1"/>
        <v>0.0256</v>
      </c>
      <c r="J4" s="18"/>
      <c r="K4"/>
      <c r="L4"/>
      <c r="M4">
        <v>8</v>
      </c>
      <c r="N4"/>
      <c r="O4"/>
      <c r="P4" s="19">
        <f t="shared" si="2"/>
        <v>8</v>
      </c>
      <c r="Q4" s="20">
        <v>10</v>
      </c>
      <c r="R4" s="21">
        <f t="shared" si="8"/>
        <v>34.816</v>
      </c>
      <c r="S4">
        <v>6.8</v>
      </c>
      <c r="T4">
        <f t="shared" si="3"/>
        <v>52.816</v>
      </c>
      <c r="U4" s="22">
        <f t="shared" si="4"/>
        <v>8.54376470588235</v>
      </c>
      <c r="V4" s="22">
        <f t="shared" si="5"/>
        <v>10.0971764705882</v>
      </c>
      <c r="W4"/>
      <c r="X4" s="2">
        <f t="shared" si="6"/>
        <v>8.71464</v>
      </c>
      <c r="Y4" s="2">
        <f t="shared" si="7"/>
        <v>10.6318608</v>
      </c>
      <c r="Z4" s="2"/>
    </row>
    <row r="5" s="4" customFormat="1" ht="80" customHeight="1" spans="1:26">
      <c r="A5" s="34" t="s">
        <v>508</v>
      </c>
      <c r="B5" s="51" t="s">
        <v>569</v>
      </c>
      <c r="C5" s="49"/>
      <c r="D5" s="49">
        <v>49</v>
      </c>
      <c r="E5" s="49">
        <v>42</v>
      </c>
      <c r="F5" s="49">
        <v>26</v>
      </c>
      <c r="G5" s="50">
        <v>2.4</v>
      </c>
      <c r="H5" s="17">
        <f t="shared" si="0"/>
        <v>10.7016</v>
      </c>
      <c r="I5" s="17">
        <f t="shared" si="1"/>
        <v>0.053508</v>
      </c>
      <c r="J5" s="18"/>
      <c r="K5"/>
      <c r="L5">
        <v>6</v>
      </c>
      <c r="M5"/>
      <c r="N5"/>
      <c r="O5"/>
      <c r="P5" s="19">
        <f t="shared" si="2"/>
        <v>6</v>
      </c>
      <c r="Q5" s="20">
        <v>10</v>
      </c>
      <c r="R5" s="21">
        <f t="shared" si="8"/>
        <v>72.77088</v>
      </c>
      <c r="S5">
        <v>6.8</v>
      </c>
      <c r="T5">
        <f t="shared" si="3"/>
        <v>88.77088</v>
      </c>
      <c r="U5" s="22">
        <f t="shared" si="4"/>
        <v>14.3599952941176</v>
      </c>
      <c r="V5" s="22">
        <f t="shared" si="5"/>
        <v>16.9709035294118</v>
      </c>
      <c r="W5"/>
      <c r="X5" s="2">
        <f t="shared" si="6"/>
        <v>14.6471952</v>
      </c>
      <c r="Y5" s="2">
        <f t="shared" si="7"/>
        <v>17.869578144</v>
      </c>
      <c r="Z5" s="2"/>
    </row>
    <row r="6" s="4" customFormat="1" ht="80" customHeight="1" spans="1:26">
      <c r="A6" s="34" t="s">
        <v>572</v>
      </c>
      <c r="B6" s="38" t="s">
        <v>560</v>
      </c>
      <c r="C6" s="49"/>
      <c r="D6" s="4">
        <v>32</v>
      </c>
      <c r="E6" s="49">
        <v>32</v>
      </c>
      <c r="F6" s="49">
        <v>24</v>
      </c>
      <c r="G6" s="50">
        <v>1.01</v>
      </c>
      <c r="H6" s="17">
        <f t="shared" si="0"/>
        <v>4.9152</v>
      </c>
      <c r="I6" s="17">
        <f t="shared" si="1"/>
        <v>0.024576</v>
      </c>
      <c r="J6" s="18"/>
      <c r="K6"/>
      <c r="L6"/>
      <c r="M6"/>
      <c r="N6" t="s">
        <v>559</v>
      </c>
      <c r="O6"/>
      <c r="P6" s="19">
        <f t="shared" si="2"/>
        <v>0</v>
      </c>
      <c r="Q6" s="20">
        <v>10</v>
      </c>
      <c r="R6" s="21">
        <f t="shared" si="8"/>
        <v>33.42336</v>
      </c>
      <c r="S6">
        <v>6.8</v>
      </c>
      <c r="T6">
        <f t="shared" si="3"/>
        <v>43.42336</v>
      </c>
      <c r="U6" s="22">
        <f t="shared" si="4"/>
        <v>7.02436705882353</v>
      </c>
      <c r="V6" s="22">
        <f t="shared" si="5"/>
        <v>8.30152470588235</v>
      </c>
      <c r="W6"/>
      <c r="X6" s="2">
        <f t="shared" si="6"/>
        <v>7.1648544</v>
      </c>
      <c r="Y6" s="2">
        <f t="shared" si="7"/>
        <v>8.741122368</v>
      </c>
      <c r="Z6" s="2"/>
    </row>
    <row r="7" s="4" customFormat="1" ht="80" customHeight="1" spans="1:26">
      <c r="A7" s="34" t="s">
        <v>143</v>
      </c>
      <c r="B7" s="38" t="s">
        <v>560</v>
      </c>
      <c r="C7" s="52"/>
      <c r="D7" s="49">
        <v>52</v>
      </c>
      <c r="E7" s="49">
        <v>51</v>
      </c>
      <c r="F7" s="49">
        <v>14.5</v>
      </c>
      <c r="G7" s="50">
        <v>1.3</v>
      </c>
      <c r="H7" s="17">
        <f t="shared" si="0"/>
        <v>7.6908</v>
      </c>
      <c r="I7" s="17">
        <f t="shared" si="1"/>
        <v>0.038454</v>
      </c>
      <c r="J7" s="18"/>
      <c r="K7"/>
      <c r="L7"/>
      <c r="M7"/>
      <c r="N7"/>
      <c r="O7"/>
      <c r="P7" s="19">
        <f t="shared" si="2"/>
        <v>0</v>
      </c>
      <c r="Q7" s="20">
        <v>10</v>
      </c>
      <c r="R7" s="21">
        <f t="shared" si="8"/>
        <v>52.29744</v>
      </c>
      <c r="S7">
        <v>6.8</v>
      </c>
      <c r="T7">
        <f t="shared" si="3"/>
        <v>62.29744</v>
      </c>
      <c r="U7" s="22">
        <f t="shared" si="4"/>
        <v>10.0775270588235</v>
      </c>
      <c r="V7" s="22">
        <f t="shared" si="5"/>
        <v>11.9098047058824</v>
      </c>
      <c r="W7"/>
      <c r="X7" s="2">
        <f t="shared" si="6"/>
        <v>10.2790776</v>
      </c>
      <c r="Y7" s="2">
        <f t="shared" si="7"/>
        <v>12.540474672</v>
      </c>
      <c r="Z7" s="2"/>
    </row>
    <row r="8" s="4" customFormat="1" ht="80" customHeight="1" spans="1:26">
      <c r="A8" s="36" t="s">
        <v>141</v>
      </c>
      <c r="B8" s="38" t="s">
        <v>560</v>
      </c>
      <c r="C8" s="52"/>
      <c r="D8" s="49">
        <v>47</v>
      </c>
      <c r="E8" s="49">
        <v>46</v>
      </c>
      <c r="F8" s="49">
        <v>21</v>
      </c>
      <c r="G8" s="50">
        <v>1.3</v>
      </c>
      <c r="H8" s="17">
        <f t="shared" si="0"/>
        <v>9.0804</v>
      </c>
      <c r="I8" s="17">
        <f t="shared" si="1"/>
        <v>0.045402</v>
      </c>
      <c r="J8" s="18"/>
      <c r="K8"/>
      <c r="L8">
        <v>10</v>
      </c>
      <c r="M8"/>
      <c r="N8"/>
      <c r="O8"/>
      <c r="P8" s="19">
        <f t="shared" si="2"/>
        <v>10</v>
      </c>
      <c r="Q8" s="20">
        <v>10</v>
      </c>
      <c r="R8" s="21">
        <f t="shared" si="8"/>
        <v>61.74672</v>
      </c>
      <c r="S8">
        <v>6.8</v>
      </c>
      <c r="T8">
        <f t="shared" si="3"/>
        <v>81.74672</v>
      </c>
      <c r="U8" s="22">
        <f t="shared" si="4"/>
        <v>13.2237341176471</v>
      </c>
      <c r="V8" s="22">
        <f t="shared" si="5"/>
        <v>15.6280494117647</v>
      </c>
      <c r="W8"/>
      <c r="X8" s="2">
        <f t="shared" si="6"/>
        <v>13.4882088</v>
      </c>
      <c r="Y8" s="2">
        <f t="shared" si="7"/>
        <v>16.455614736</v>
      </c>
      <c r="Z8" s="2"/>
    </row>
    <row r="9" s="4" customFormat="1" ht="80" customHeight="1" spans="1:26">
      <c r="A9" s="38" t="s">
        <v>158</v>
      </c>
      <c r="B9" s="38" t="s">
        <v>560</v>
      </c>
      <c r="C9" s="52"/>
      <c r="D9" s="49">
        <v>32</v>
      </c>
      <c r="E9" s="49">
        <v>32</v>
      </c>
      <c r="F9" s="49">
        <v>17</v>
      </c>
      <c r="G9" s="50">
        <v>1.1</v>
      </c>
      <c r="H9" s="17">
        <f t="shared" si="0"/>
        <v>3.4816</v>
      </c>
      <c r="I9" s="17">
        <f t="shared" si="1"/>
        <v>0.017408</v>
      </c>
      <c r="J9" s="18"/>
      <c r="K9"/>
      <c r="L9">
        <v>12</v>
      </c>
      <c r="M9"/>
      <c r="N9"/>
      <c r="O9"/>
      <c r="P9" s="19">
        <f t="shared" si="2"/>
        <v>12</v>
      </c>
      <c r="Q9" s="20">
        <v>10</v>
      </c>
      <c r="R9" s="21">
        <f t="shared" si="8"/>
        <v>23.67488</v>
      </c>
      <c r="S9">
        <v>6.8</v>
      </c>
      <c r="T9">
        <f t="shared" si="3"/>
        <v>45.67488</v>
      </c>
      <c r="U9" s="22">
        <f t="shared" si="4"/>
        <v>7.38858352941177</v>
      </c>
      <c r="V9" s="22">
        <f t="shared" si="5"/>
        <v>8.73196235294118</v>
      </c>
      <c r="W9"/>
      <c r="X9" s="2">
        <f t="shared" si="6"/>
        <v>7.5363552</v>
      </c>
      <c r="Y9" s="2">
        <f t="shared" si="7"/>
        <v>9.194353344</v>
      </c>
      <c r="Z9" s="2"/>
    </row>
    <row r="10" s="4" customFormat="1" ht="80" customHeight="1" spans="1:26">
      <c r="A10" s="38" t="s">
        <v>160</v>
      </c>
      <c r="B10" s="38" t="s">
        <v>560</v>
      </c>
      <c r="C10" s="52"/>
      <c r="D10" s="49">
        <v>42</v>
      </c>
      <c r="E10" s="49">
        <v>42</v>
      </c>
      <c r="F10" s="49">
        <v>22</v>
      </c>
      <c r="G10" s="50">
        <v>1.7</v>
      </c>
      <c r="H10" s="17">
        <f t="shared" si="0"/>
        <v>7.7616</v>
      </c>
      <c r="I10" s="17">
        <f t="shared" si="1"/>
        <v>0.038808</v>
      </c>
      <c r="J10" s="18"/>
      <c r="K10"/>
      <c r="L10"/>
      <c r="M10"/>
      <c r="N10"/>
      <c r="O10"/>
      <c r="P10" s="19">
        <f t="shared" si="2"/>
        <v>0</v>
      </c>
      <c r="Q10" s="20">
        <v>10</v>
      </c>
      <c r="R10" s="21">
        <f t="shared" si="8"/>
        <v>52.77888</v>
      </c>
      <c r="S10">
        <v>6.8</v>
      </c>
      <c r="T10">
        <f t="shared" si="3"/>
        <v>62.77888</v>
      </c>
      <c r="U10" s="22">
        <f t="shared" si="4"/>
        <v>10.1554070588235</v>
      </c>
      <c r="V10" s="22">
        <f t="shared" si="5"/>
        <v>12.0018447058824</v>
      </c>
      <c r="W10"/>
      <c r="X10" s="2">
        <f t="shared" si="6"/>
        <v>10.3585152</v>
      </c>
      <c r="Y10" s="2">
        <f t="shared" si="7"/>
        <v>12.637388544</v>
      </c>
      <c r="Z10" s="2"/>
    </row>
    <row r="11" s="4" customFormat="1" ht="80" customHeight="1" spans="1:26">
      <c r="A11" s="39" t="s">
        <v>70</v>
      </c>
      <c r="B11" s="38" t="s">
        <v>560</v>
      </c>
      <c r="C11" s="52"/>
      <c r="D11" s="49">
        <v>31.5</v>
      </c>
      <c r="E11" s="49">
        <v>31.5</v>
      </c>
      <c r="F11" s="49">
        <v>20</v>
      </c>
      <c r="G11" s="50">
        <v>1</v>
      </c>
      <c r="H11" s="17">
        <f t="shared" si="0"/>
        <v>3.969</v>
      </c>
      <c r="I11" s="17">
        <f t="shared" si="1"/>
        <v>0.019845</v>
      </c>
      <c r="J11" s="18"/>
      <c r="K11"/>
      <c r="L11"/>
      <c r="M11"/>
      <c r="N11"/>
      <c r="O11"/>
      <c r="P11" s="19">
        <f t="shared" si="2"/>
        <v>0</v>
      </c>
      <c r="Q11" s="20">
        <v>10</v>
      </c>
      <c r="R11" s="21">
        <f t="shared" si="8"/>
        <v>26.9892</v>
      </c>
      <c r="S11">
        <v>6.8</v>
      </c>
      <c r="T11">
        <f t="shared" si="3"/>
        <v>36.9892</v>
      </c>
      <c r="U11" s="22">
        <f t="shared" si="4"/>
        <v>5.98354705882353</v>
      </c>
      <c r="V11" s="22">
        <f t="shared" si="5"/>
        <v>7.07146470588235</v>
      </c>
      <c r="W11"/>
      <c r="X11" s="2">
        <f t="shared" si="6"/>
        <v>6.103218</v>
      </c>
      <c r="Y11" s="2">
        <f t="shared" si="7"/>
        <v>7.44592596</v>
      </c>
      <c r="Z11" s="2"/>
    </row>
    <row r="12" s="4" customFormat="1" ht="80" customHeight="1" spans="1:26">
      <c r="A12" s="36" t="s">
        <v>101</v>
      </c>
      <c r="B12" s="38" t="s">
        <v>560</v>
      </c>
      <c r="C12" s="49"/>
      <c r="D12" s="49">
        <v>52</v>
      </c>
      <c r="E12" s="49">
        <v>51</v>
      </c>
      <c r="F12" s="49">
        <v>34.5</v>
      </c>
      <c r="G12" s="50">
        <v>2.53</v>
      </c>
      <c r="H12" s="17">
        <f t="shared" si="0"/>
        <v>18.2988</v>
      </c>
      <c r="I12" s="17">
        <f t="shared" si="1"/>
        <v>0.091494</v>
      </c>
      <c r="J12" s="18"/>
      <c r="K12"/>
      <c r="L12"/>
      <c r="M12"/>
      <c r="N12"/>
      <c r="O12"/>
      <c r="P12" s="19">
        <f t="shared" si="2"/>
        <v>0</v>
      </c>
      <c r="Q12" s="20">
        <v>10</v>
      </c>
      <c r="R12" s="21">
        <f t="shared" si="8"/>
        <v>124.43184</v>
      </c>
      <c r="S12">
        <v>6.8</v>
      </c>
      <c r="T12">
        <f t="shared" si="3"/>
        <v>134.43184</v>
      </c>
      <c r="U12" s="22">
        <f t="shared" si="4"/>
        <v>21.7463270588235</v>
      </c>
      <c r="V12" s="22">
        <f t="shared" si="5"/>
        <v>25.7002047058824</v>
      </c>
      <c r="W12"/>
      <c r="X12" s="2">
        <f t="shared" si="6"/>
        <v>22.1812536</v>
      </c>
      <c r="Y12" s="2">
        <f t="shared" si="7"/>
        <v>27.061129392</v>
      </c>
      <c r="Z12" s="2"/>
    </row>
    <row r="13" s="4" customFormat="1" ht="80" customHeight="1" spans="1:26">
      <c r="A13" s="34" t="s">
        <v>82</v>
      </c>
      <c r="B13" s="38" t="s">
        <v>560</v>
      </c>
      <c r="C13" s="49"/>
      <c r="D13" s="49">
        <v>42.5</v>
      </c>
      <c r="E13" s="49">
        <v>42</v>
      </c>
      <c r="F13" s="49">
        <v>22</v>
      </c>
      <c r="G13" s="50">
        <v>1.53</v>
      </c>
      <c r="H13" s="17">
        <f t="shared" si="0"/>
        <v>7.854</v>
      </c>
      <c r="I13" s="17">
        <f t="shared" si="1"/>
        <v>0.03927</v>
      </c>
      <c r="J13" s="18"/>
      <c r="K13">
        <v>48</v>
      </c>
      <c r="L13">
        <v>10</v>
      </c>
      <c r="M13">
        <v>8</v>
      </c>
      <c r="N13">
        <v>2</v>
      </c>
      <c r="O13">
        <v>8</v>
      </c>
      <c r="P13" s="19">
        <f t="shared" si="2"/>
        <v>76</v>
      </c>
      <c r="Q13" s="20">
        <v>10</v>
      </c>
      <c r="R13" s="21">
        <f t="shared" si="8"/>
        <v>53.4072</v>
      </c>
      <c r="S13">
        <v>6.8</v>
      </c>
      <c r="T13">
        <f t="shared" si="3"/>
        <v>139.4072</v>
      </c>
      <c r="U13" s="22">
        <f t="shared" si="4"/>
        <v>22.5511647058824</v>
      </c>
      <c r="V13" s="22">
        <f t="shared" si="5"/>
        <v>26.6513764705882</v>
      </c>
      <c r="W13"/>
      <c r="X13" s="2">
        <f t="shared" si="6"/>
        <v>23.002188</v>
      </c>
      <c r="Y13" s="2">
        <f t="shared" si="7"/>
        <v>28.06266936</v>
      </c>
      <c r="Z13" s="2"/>
    </row>
    <row r="14" s="4" customFormat="1" ht="80" customHeight="1" spans="1:26">
      <c r="A14" s="34" t="s">
        <v>105</v>
      </c>
      <c r="B14" s="38" t="s">
        <v>560</v>
      </c>
      <c r="C14" s="52"/>
      <c r="D14" s="49">
        <v>63</v>
      </c>
      <c r="E14" s="49">
        <v>63</v>
      </c>
      <c r="F14" s="49">
        <v>35</v>
      </c>
      <c r="G14" s="50">
        <v>3.2</v>
      </c>
      <c r="H14" s="17">
        <f t="shared" si="0"/>
        <v>27.783</v>
      </c>
      <c r="I14" s="17">
        <f t="shared" si="1"/>
        <v>0.138915</v>
      </c>
      <c r="J14" s="18"/>
      <c r="K14">
        <v>31</v>
      </c>
      <c r="L14">
        <v>12</v>
      </c>
      <c r="M14">
        <v>8</v>
      </c>
      <c r="N14">
        <v>2</v>
      </c>
      <c r="O14">
        <v>4.5</v>
      </c>
      <c r="P14" s="19">
        <f t="shared" si="2"/>
        <v>57.5</v>
      </c>
      <c r="Q14" s="20">
        <v>10</v>
      </c>
      <c r="R14" s="21">
        <f t="shared" si="8"/>
        <v>188.9244</v>
      </c>
      <c r="S14">
        <v>6.8</v>
      </c>
      <c r="T14">
        <f t="shared" si="3"/>
        <v>256.4244</v>
      </c>
      <c r="U14" s="22">
        <f t="shared" si="4"/>
        <v>41.4804176470588</v>
      </c>
      <c r="V14" s="22">
        <f t="shared" si="5"/>
        <v>49.0223117647059</v>
      </c>
      <c r="W14"/>
      <c r="X14" s="2">
        <f t="shared" si="6"/>
        <v>42.310026</v>
      </c>
      <c r="Y14" s="2">
        <f t="shared" si="7"/>
        <v>51.61823172</v>
      </c>
      <c r="Z14" s="2"/>
    </row>
    <row r="15" s="4" customFormat="1" ht="80" customHeight="1" spans="1:26">
      <c r="A15" s="36" t="s">
        <v>482</v>
      </c>
      <c r="B15" s="36"/>
      <c r="C15" s="49"/>
      <c r="D15" s="49">
        <v>68</v>
      </c>
      <c r="E15" s="49">
        <v>28</v>
      </c>
      <c r="F15" s="49">
        <v>8</v>
      </c>
      <c r="G15" s="50">
        <v>1.604</v>
      </c>
      <c r="H15" s="17">
        <f t="shared" si="0"/>
        <v>3.0464</v>
      </c>
      <c r="I15" s="17">
        <f t="shared" si="1"/>
        <v>0.015232</v>
      </c>
      <c r="J15" s="18"/>
      <c r="K15">
        <v>19</v>
      </c>
      <c r="L15">
        <v>8</v>
      </c>
      <c r="M15">
        <v>8</v>
      </c>
      <c r="N15">
        <v>2</v>
      </c>
      <c r="O15">
        <v>3.5</v>
      </c>
      <c r="P15" s="19">
        <f t="shared" si="2"/>
        <v>40.5</v>
      </c>
      <c r="Q15" s="20">
        <v>10</v>
      </c>
      <c r="R15" s="21">
        <f t="shared" si="8"/>
        <v>20.71552</v>
      </c>
      <c r="S15">
        <v>6.8</v>
      </c>
      <c r="T15">
        <f t="shared" si="3"/>
        <v>71.21552</v>
      </c>
      <c r="U15" s="22">
        <f t="shared" si="4"/>
        <v>11.5201576470588</v>
      </c>
      <c r="V15" s="22">
        <f t="shared" si="5"/>
        <v>13.6147317647059</v>
      </c>
      <c r="W15"/>
      <c r="X15" s="2">
        <f t="shared" si="6"/>
        <v>11.7505608</v>
      </c>
      <c r="Y15" s="2">
        <f t="shared" si="7"/>
        <v>14.335684176</v>
      </c>
      <c r="Z15" s="2"/>
    </row>
    <row r="16" s="4" customFormat="1" ht="95" customHeight="1" spans="1:26">
      <c r="A16" s="34" t="s">
        <v>112</v>
      </c>
      <c r="B16" s="51" t="s">
        <v>575</v>
      </c>
      <c r="C16" s="52" t="s">
        <v>576</v>
      </c>
      <c r="D16" s="49">
        <v>24</v>
      </c>
      <c r="E16" s="49">
        <v>24</v>
      </c>
      <c r="F16" s="49">
        <v>10</v>
      </c>
      <c r="G16" s="50">
        <v>0.9</v>
      </c>
      <c r="H16" s="17">
        <f t="shared" si="0"/>
        <v>1.152</v>
      </c>
      <c r="I16" s="17">
        <f t="shared" si="1"/>
        <v>0.00576</v>
      </c>
      <c r="J16" s="18"/>
      <c r="K16"/>
      <c r="L16"/>
      <c r="M16"/>
      <c r="N16"/>
      <c r="O16"/>
      <c r="P16" s="19">
        <f t="shared" si="2"/>
        <v>0</v>
      </c>
      <c r="Q16" s="20">
        <v>10</v>
      </c>
      <c r="R16" s="21">
        <f t="shared" si="8"/>
        <v>7.8336</v>
      </c>
      <c r="S16">
        <v>6.8</v>
      </c>
      <c r="T16">
        <f t="shared" si="3"/>
        <v>17.8336</v>
      </c>
      <c r="U16" s="22">
        <f t="shared" si="4"/>
        <v>2.88484705882353</v>
      </c>
      <c r="V16" s="22">
        <f t="shared" si="5"/>
        <v>3.40936470588235</v>
      </c>
      <c r="W16"/>
      <c r="X16" s="2">
        <f t="shared" si="6"/>
        <v>2.942544</v>
      </c>
      <c r="Y16" s="2">
        <f t="shared" si="7"/>
        <v>3.58990368</v>
      </c>
      <c r="Z16" s="2"/>
    </row>
    <row r="17" s="4" customFormat="1" ht="80" customHeight="1" spans="1:26">
      <c r="A17" s="40" t="s">
        <v>175</v>
      </c>
      <c r="B17" s="40"/>
      <c r="C17" s="52" t="s">
        <v>585</v>
      </c>
      <c r="D17" s="49">
        <v>15</v>
      </c>
      <c r="E17" s="49">
        <v>12</v>
      </c>
      <c r="F17" s="49">
        <v>5</v>
      </c>
      <c r="G17" s="50">
        <v>0.35</v>
      </c>
      <c r="H17" s="17">
        <f t="shared" si="0"/>
        <v>0.18</v>
      </c>
      <c r="I17" s="17">
        <f t="shared" si="1"/>
        <v>0.0009</v>
      </c>
      <c r="J17" s="18"/>
      <c r="K17"/>
      <c r="L17"/>
      <c r="M17"/>
      <c r="N17"/>
      <c r="O17"/>
      <c r="P17" s="19">
        <f t="shared" si="2"/>
        <v>0</v>
      </c>
      <c r="Q17" s="20">
        <v>10</v>
      </c>
      <c r="R17" s="21">
        <f t="shared" si="8"/>
        <v>1.224</v>
      </c>
      <c r="S17">
        <v>6.8</v>
      </c>
      <c r="T17">
        <f t="shared" si="3"/>
        <v>11.224</v>
      </c>
      <c r="U17" s="22">
        <f t="shared" si="4"/>
        <v>1.81564705882353</v>
      </c>
      <c r="V17" s="22">
        <f t="shared" si="5"/>
        <v>2.14576470588235</v>
      </c>
      <c r="W17"/>
      <c r="X17" s="2">
        <f t="shared" si="6"/>
        <v>1.85196</v>
      </c>
      <c r="Y17" s="2">
        <f t="shared" si="7"/>
        <v>2.2593912</v>
      </c>
      <c r="Z17" s="2"/>
    </row>
    <row r="18" s="4" customFormat="1" ht="80" customHeight="1" spans="1:26">
      <c r="A18" s="40" t="s">
        <v>172</v>
      </c>
      <c r="B18" s="40"/>
      <c r="C18" s="52" t="s">
        <v>585</v>
      </c>
      <c r="D18" s="49">
        <v>15</v>
      </c>
      <c r="E18" s="49">
        <v>12</v>
      </c>
      <c r="F18" s="49">
        <v>5</v>
      </c>
      <c r="G18" s="50">
        <v>0.35</v>
      </c>
      <c r="H18" s="17">
        <f t="shared" si="0"/>
        <v>0.18</v>
      </c>
      <c r="I18" s="17">
        <f t="shared" si="1"/>
        <v>0.0009</v>
      </c>
      <c r="J18" s="18"/>
      <c r="K18">
        <v>15</v>
      </c>
      <c r="L18">
        <v>5</v>
      </c>
      <c r="M18">
        <v>8</v>
      </c>
      <c r="N18">
        <v>2</v>
      </c>
      <c r="O18">
        <v>2</v>
      </c>
      <c r="P18" s="19">
        <f t="shared" si="2"/>
        <v>32</v>
      </c>
      <c r="Q18" s="20">
        <v>10</v>
      </c>
      <c r="R18" s="21">
        <f t="shared" si="8"/>
        <v>1.224</v>
      </c>
      <c r="S18">
        <v>6.8</v>
      </c>
      <c r="T18">
        <f t="shared" si="3"/>
        <v>43.224</v>
      </c>
      <c r="U18" s="22">
        <f t="shared" si="4"/>
        <v>6.99211764705882</v>
      </c>
      <c r="V18" s="22">
        <f t="shared" si="5"/>
        <v>8.26341176470588</v>
      </c>
      <c r="W18"/>
      <c r="X18" s="2">
        <f t="shared" si="6"/>
        <v>7.13196</v>
      </c>
      <c r="Y18" s="2">
        <f t="shared" si="7"/>
        <v>8.7009912</v>
      </c>
      <c r="Z18" s="2"/>
    </row>
    <row r="19" s="4" customFormat="1" ht="80" customHeight="1" spans="1:26">
      <c r="A19" s="40" t="s">
        <v>177</v>
      </c>
      <c r="B19" s="40"/>
      <c r="C19" s="52" t="s">
        <v>585</v>
      </c>
      <c r="D19" s="49">
        <v>12</v>
      </c>
      <c r="E19" s="49">
        <v>12</v>
      </c>
      <c r="F19" s="49">
        <v>5</v>
      </c>
      <c r="G19" s="50">
        <v>0.25</v>
      </c>
      <c r="H19" s="17">
        <f t="shared" si="0"/>
        <v>0.144</v>
      </c>
      <c r="I19" s="17">
        <f t="shared" si="1"/>
        <v>0.00072</v>
      </c>
      <c r="J19" s="18"/>
      <c r="K19">
        <v>36</v>
      </c>
      <c r="L19">
        <v>5</v>
      </c>
      <c r="M19">
        <v>10</v>
      </c>
      <c r="N19">
        <v>2</v>
      </c>
      <c r="O19">
        <v>2</v>
      </c>
      <c r="P19" s="19">
        <f t="shared" si="2"/>
        <v>55</v>
      </c>
      <c r="Q19" s="20">
        <v>10</v>
      </c>
      <c r="R19" s="21">
        <f t="shared" si="8"/>
        <v>0.9792</v>
      </c>
      <c r="S19">
        <v>6.8</v>
      </c>
      <c r="T19">
        <f t="shared" si="3"/>
        <v>65.9792</v>
      </c>
      <c r="U19" s="22">
        <f t="shared" si="4"/>
        <v>10.6731058823529</v>
      </c>
      <c r="V19" s="22">
        <f t="shared" si="5"/>
        <v>12.6136705882353</v>
      </c>
      <c r="W19"/>
      <c r="X19" s="2">
        <f t="shared" si="6"/>
        <v>10.886568</v>
      </c>
      <c r="Y19" s="2">
        <f t="shared" si="7"/>
        <v>13.28161296</v>
      </c>
      <c r="Z19" s="2"/>
    </row>
    <row r="20" s="4" customFormat="1" spans="1:26">
      <c r="A20" s="53"/>
      <c r="B20" s="53"/>
      <c r="C20" s="54"/>
      <c r="D20" s="54"/>
      <c r="E20" s="54"/>
      <c r="F20" s="54"/>
      <c r="G20" s="55"/>
      <c r="H20" s="17">
        <f t="shared" si="0"/>
        <v>0</v>
      </c>
      <c r="I20" s="17">
        <f t="shared" ref="I20:I23" si="9">E20*F20*G20/1000000</f>
        <v>0</v>
      </c>
      <c r="J20"/>
      <c r="K20"/>
      <c r="L20"/>
      <c r="M20"/>
      <c r="N20"/>
      <c r="O20"/>
      <c r="P20" s="2"/>
      <c r="Q20" s="2"/>
      <c r="R20" s="21">
        <f t="shared" si="8"/>
        <v>0</v>
      </c>
      <c r="S20"/>
      <c r="T20"/>
      <c r="U20" s="3"/>
      <c r="V20" s="3"/>
      <c r="X20" s="2"/>
      <c r="Y20" s="2"/>
      <c r="Z20" s="3"/>
    </row>
    <row r="21" s="4" customFormat="1" spans="1:26">
      <c r="A21" s="53"/>
      <c r="B21" s="53"/>
      <c r="C21" s="54"/>
      <c r="D21" s="54"/>
      <c r="E21" s="54"/>
      <c r="F21" s="54"/>
      <c r="G21" s="55"/>
      <c r="H21" s="17">
        <f t="shared" si="0"/>
        <v>0</v>
      </c>
      <c r="I21" s="17">
        <f t="shared" si="9"/>
        <v>0</v>
      </c>
      <c r="J21"/>
      <c r="K21"/>
      <c r="L21"/>
      <c r="M21"/>
      <c r="N21"/>
      <c r="O21"/>
      <c r="P21" s="2"/>
      <c r="Q21" s="2"/>
      <c r="R21" s="21">
        <f t="shared" si="8"/>
        <v>0</v>
      </c>
      <c r="S21"/>
      <c r="T21"/>
      <c r="U21" s="3"/>
      <c r="V21" s="3"/>
      <c r="X21" s="2"/>
      <c r="Y21" s="2"/>
      <c r="Z21" s="3"/>
    </row>
    <row r="22" s="4" customFormat="1" spans="1:26">
      <c r="A22" s="53"/>
      <c r="B22" s="53"/>
      <c r="C22" s="54"/>
      <c r="D22" s="54"/>
      <c r="E22" s="54"/>
      <c r="F22" s="54"/>
      <c r="G22" s="55"/>
      <c r="H22" s="17">
        <f t="shared" si="0"/>
        <v>0</v>
      </c>
      <c r="I22" s="17">
        <f t="shared" si="9"/>
        <v>0</v>
      </c>
      <c r="J22"/>
      <c r="K22"/>
      <c r="L22"/>
      <c r="M22"/>
      <c r="N22"/>
      <c r="O22"/>
      <c r="P22" s="2"/>
      <c r="Q22" s="2"/>
      <c r="R22" s="21">
        <f t="shared" si="8"/>
        <v>0</v>
      </c>
      <c r="S22"/>
      <c r="T22"/>
      <c r="U22" s="3"/>
      <c r="V22" s="3"/>
      <c r="X22" s="2"/>
      <c r="Y22" s="2"/>
      <c r="Z22" s="3"/>
    </row>
    <row r="23" s="4" customFormat="1" spans="1:26">
      <c r="A23" s="53"/>
      <c r="B23" s="53"/>
      <c r="C23" s="54"/>
      <c r="D23" s="54"/>
      <c r="E23" s="54"/>
      <c r="F23" s="54"/>
      <c r="G23" s="55"/>
      <c r="H23" s="17">
        <f t="shared" si="0"/>
        <v>0</v>
      </c>
      <c r="I23" s="17">
        <f t="shared" si="9"/>
        <v>0</v>
      </c>
      <c r="J23"/>
      <c r="K23"/>
      <c r="L23"/>
      <c r="M23"/>
      <c r="N23"/>
      <c r="O23"/>
      <c r="P23" s="2"/>
      <c r="Q23" s="2"/>
      <c r="R23" s="21">
        <f t="shared" si="8"/>
        <v>0</v>
      </c>
      <c r="S23"/>
      <c r="T23"/>
      <c r="U23" s="3"/>
      <c r="V23" s="3"/>
      <c r="X23" s="2"/>
      <c r="Y23" s="2"/>
      <c r="Z23" s="3"/>
    </row>
    <row r="24" s="4" customFormat="1" spans="1:26">
      <c r="A24" s="53"/>
      <c r="B24" s="53"/>
      <c r="C24" s="54"/>
      <c r="D24" s="54"/>
      <c r="E24" s="54"/>
      <c r="F24" s="54"/>
      <c r="G24" s="55"/>
      <c r="H24" s="1"/>
      <c r="I24" s="1"/>
      <c r="J24"/>
      <c r="K24"/>
      <c r="L24"/>
      <c r="M24"/>
      <c r="N24"/>
      <c r="O24"/>
      <c r="P24" s="2"/>
      <c r="Q24" s="2"/>
      <c r="R24" s="21">
        <f t="shared" si="8"/>
        <v>0</v>
      </c>
      <c r="S24"/>
      <c r="T24"/>
      <c r="U24" s="3"/>
      <c r="V24" s="3"/>
      <c r="X24" s="2"/>
      <c r="Y24" s="2"/>
      <c r="Z24" s="3"/>
    </row>
    <row r="25" s="4" customFormat="1" spans="1:26">
      <c r="A25" s="53"/>
      <c r="B25" s="53"/>
      <c r="C25" s="54"/>
      <c r="D25" s="54"/>
      <c r="E25" s="54"/>
      <c r="F25" s="54"/>
      <c r="G25" s="55"/>
      <c r="H25" s="1"/>
      <c r="I25" s="1"/>
      <c r="J25"/>
      <c r="K25"/>
      <c r="L25"/>
      <c r="M25"/>
      <c r="N25"/>
      <c r="O25"/>
      <c r="P25" s="2"/>
      <c r="Q25" s="2"/>
      <c r="R25" s="21">
        <f t="shared" si="8"/>
        <v>0</v>
      </c>
      <c r="S25"/>
      <c r="T25"/>
      <c r="U25" s="3"/>
      <c r="V25" s="3"/>
      <c r="X25" s="2"/>
      <c r="Y25" s="2"/>
      <c r="Z25" s="3"/>
    </row>
    <row r="26" s="4" customFormat="1" spans="1:26">
      <c r="A26" s="53"/>
      <c r="B26" s="53"/>
      <c r="C26" s="54"/>
      <c r="D26" s="54"/>
      <c r="E26" s="54"/>
      <c r="F26" s="54"/>
      <c r="G26" s="55"/>
      <c r="H26" s="1"/>
      <c r="I26" s="1"/>
      <c r="J26"/>
      <c r="K26"/>
      <c r="L26"/>
      <c r="M26"/>
      <c r="N26"/>
      <c r="O26"/>
      <c r="P26" s="2"/>
      <c r="Q26" s="2"/>
      <c r="R26" s="21">
        <f t="shared" si="8"/>
        <v>0</v>
      </c>
      <c r="S26"/>
      <c r="T26"/>
      <c r="U26" s="3"/>
      <c r="V26" s="3"/>
      <c r="X26" s="2"/>
      <c r="Y26" s="2"/>
      <c r="Z26" s="3"/>
    </row>
    <row r="27" s="4" customFormat="1" spans="1:26">
      <c r="A27" s="53"/>
      <c r="B27" s="53"/>
      <c r="C27" s="54"/>
      <c r="D27" s="54"/>
      <c r="E27" s="54"/>
      <c r="F27" s="54"/>
      <c r="G27" s="55"/>
      <c r="H27" s="1"/>
      <c r="I27" s="1"/>
      <c r="J27"/>
      <c r="K27"/>
      <c r="L27"/>
      <c r="M27"/>
      <c r="N27"/>
      <c r="O27"/>
      <c r="P27" s="2"/>
      <c r="Q27" s="2"/>
      <c r="R27" s="21">
        <f t="shared" si="8"/>
        <v>0</v>
      </c>
      <c r="S27"/>
      <c r="T27"/>
      <c r="U27" s="3"/>
      <c r="V27" s="3"/>
      <c r="X27" s="2"/>
      <c r="Y27" s="2"/>
      <c r="Z27" s="3"/>
    </row>
    <row r="28" s="4" customFormat="1" spans="1:26">
      <c r="A28" s="53"/>
      <c r="B28" s="53"/>
      <c r="C28" s="54"/>
      <c r="D28" s="54"/>
      <c r="E28" s="54"/>
      <c r="F28" s="54"/>
      <c r="G28" s="55"/>
      <c r="H28" s="1"/>
      <c r="I28" s="1"/>
      <c r="J28"/>
      <c r="K28"/>
      <c r="L28"/>
      <c r="M28"/>
      <c r="N28"/>
      <c r="O28"/>
      <c r="P28" s="2"/>
      <c r="Q28" s="2"/>
      <c r="R28" s="21">
        <f t="shared" si="8"/>
        <v>0</v>
      </c>
      <c r="S28"/>
      <c r="T28"/>
      <c r="U28" s="3"/>
      <c r="V28" s="3"/>
      <c r="X28" s="2"/>
      <c r="Y28" s="2"/>
      <c r="Z28" s="3"/>
    </row>
    <row r="29" s="4" customFormat="1" spans="1:26">
      <c r="A29" s="53"/>
      <c r="B29" s="53"/>
      <c r="C29" s="54"/>
      <c r="D29" s="54"/>
      <c r="E29" s="54"/>
      <c r="F29" s="54"/>
      <c r="G29" s="55"/>
      <c r="H29" s="1"/>
      <c r="I29" s="1"/>
      <c r="J29"/>
      <c r="K29"/>
      <c r="L29"/>
      <c r="M29"/>
      <c r="N29"/>
      <c r="O29"/>
      <c r="P29" s="2"/>
      <c r="Q29" s="2"/>
      <c r="R29" s="2"/>
      <c r="S29"/>
      <c r="T29"/>
      <c r="U29" s="3"/>
      <c r="V29" s="3"/>
      <c r="X29" s="2"/>
      <c r="Y29" s="2"/>
      <c r="Z29" s="3"/>
    </row>
    <row r="30" s="4" customFormat="1" spans="1:26">
      <c r="A30" s="53"/>
      <c r="B30" s="53"/>
      <c r="C30" s="54"/>
      <c r="D30" s="54"/>
      <c r="E30" s="54"/>
      <c r="F30" s="54"/>
      <c r="G30" s="55"/>
      <c r="H30" s="1"/>
      <c r="I30" s="1"/>
      <c r="J30"/>
      <c r="K30"/>
      <c r="L30"/>
      <c r="M30"/>
      <c r="N30"/>
      <c r="O30"/>
      <c r="P30" s="2"/>
      <c r="Q30" s="2"/>
      <c r="R30" s="2"/>
      <c r="S30"/>
      <c r="T30"/>
      <c r="U30" s="3"/>
      <c r="V30" s="3"/>
      <c r="X30" s="2"/>
      <c r="Y30" s="2"/>
      <c r="Z30" s="3"/>
    </row>
    <row r="31" s="4" customFormat="1" spans="1:26">
      <c r="A31" s="53"/>
      <c r="B31" s="53"/>
      <c r="C31" s="54"/>
      <c r="D31" s="54"/>
      <c r="E31" s="54"/>
      <c r="F31" s="54"/>
      <c r="G31" s="55"/>
      <c r="H31" s="1"/>
      <c r="I31" s="1"/>
      <c r="J31"/>
      <c r="K31"/>
      <c r="L31"/>
      <c r="M31"/>
      <c r="N31"/>
      <c r="O31"/>
      <c r="P31" s="2"/>
      <c r="Q31" s="2"/>
      <c r="R31" s="2"/>
      <c r="S31"/>
      <c r="T31"/>
      <c r="U31" s="3"/>
      <c r="V31" s="3"/>
      <c r="X31" s="2"/>
      <c r="Y31" s="2"/>
      <c r="Z31" s="3"/>
    </row>
    <row r="32" s="4" customFormat="1" spans="1:26">
      <c r="A32" s="53"/>
      <c r="B32" s="53"/>
      <c r="C32" s="54"/>
      <c r="D32" s="54"/>
      <c r="E32" s="54"/>
      <c r="F32" s="54"/>
      <c r="G32" s="55"/>
      <c r="H32" s="1"/>
      <c r="I32" s="1"/>
      <c r="J32"/>
      <c r="K32"/>
      <c r="L32"/>
      <c r="M32"/>
      <c r="N32"/>
      <c r="O32"/>
      <c r="P32" s="2"/>
      <c r="Q32" s="2"/>
      <c r="R32" s="2"/>
      <c r="S32"/>
      <c r="T32"/>
      <c r="U32" s="3"/>
      <c r="V32" s="3"/>
      <c r="X32" s="2"/>
      <c r="Y32" s="2"/>
      <c r="Z32" s="3"/>
    </row>
    <row r="33" s="4" customFormat="1" spans="1:26">
      <c r="A33" s="53"/>
      <c r="B33" s="53"/>
      <c r="C33" s="54"/>
      <c r="D33" s="54"/>
      <c r="E33" s="54"/>
      <c r="F33" s="54"/>
      <c r="G33" s="55"/>
      <c r="H33" s="1"/>
      <c r="I33" s="1"/>
      <c r="J33"/>
      <c r="K33"/>
      <c r="L33"/>
      <c r="M33"/>
      <c r="N33"/>
      <c r="O33"/>
      <c r="P33" s="2"/>
      <c r="Q33" s="2"/>
      <c r="R33" s="2"/>
      <c r="S33"/>
      <c r="T33"/>
      <c r="U33" s="3"/>
      <c r="V33" s="3"/>
      <c r="X33" s="2"/>
      <c r="Y33" s="2"/>
      <c r="Z33" s="3"/>
    </row>
    <row r="34" s="4" customFormat="1" spans="1:26">
      <c r="A34" s="53"/>
      <c r="B34" s="53"/>
      <c r="C34" s="54"/>
      <c r="D34" s="54"/>
      <c r="E34" s="54"/>
      <c r="F34" s="54"/>
      <c r="G34" s="55"/>
      <c r="H34" s="1"/>
      <c r="I34" s="1"/>
      <c r="J34"/>
      <c r="K34"/>
      <c r="L34"/>
      <c r="M34"/>
      <c r="N34"/>
      <c r="O34"/>
      <c r="P34" s="2"/>
      <c r="Q34" s="2"/>
      <c r="R34" s="2"/>
      <c r="S34"/>
      <c r="T34"/>
      <c r="U34" s="3"/>
      <c r="V34" s="3"/>
      <c r="X34" s="2"/>
      <c r="Y34" s="2"/>
      <c r="Z34" s="3"/>
    </row>
    <row r="35" s="4" customFormat="1" spans="1:26">
      <c r="A35" s="53"/>
      <c r="B35" s="53"/>
      <c r="C35" s="54"/>
      <c r="D35" s="54"/>
      <c r="E35" s="54"/>
      <c r="F35" s="54"/>
      <c r="G35" s="55"/>
      <c r="H35" s="1"/>
      <c r="I35" s="1"/>
      <c r="J35"/>
      <c r="K35"/>
      <c r="L35"/>
      <c r="M35"/>
      <c r="N35"/>
      <c r="O35"/>
      <c r="P35" s="2"/>
      <c r="Q35" s="2"/>
      <c r="R35" s="2"/>
      <c r="S35"/>
      <c r="T35"/>
      <c r="U35" s="3"/>
      <c r="V35" s="3"/>
      <c r="X35" s="2"/>
      <c r="Y35" s="2"/>
      <c r="Z35" s="3"/>
    </row>
    <row r="36" s="4" customFormat="1" spans="1:26">
      <c r="A36" s="53"/>
      <c r="B36" s="53"/>
      <c r="C36" s="54"/>
      <c r="D36" s="54"/>
      <c r="E36" s="54"/>
      <c r="F36" s="54"/>
      <c r="G36" s="55"/>
      <c r="H36" s="1"/>
      <c r="I36" s="1"/>
      <c r="J36"/>
      <c r="K36"/>
      <c r="L36"/>
      <c r="M36"/>
      <c r="N36"/>
      <c r="O36"/>
      <c r="P36" s="2"/>
      <c r="Q36" s="2"/>
      <c r="R36" s="2"/>
      <c r="S36"/>
      <c r="T36"/>
      <c r="U36" s="3"/>
      <c r="V36" s="3"/>
      <c r="X36" s="2"/>
      <c r="Y36" s="2"/>
      <c r="Z36" s="3"/>
    </row>
    <row r="37" s="4" customFormat="1" spans="1:26">
      <c r="A37" s="53"/>
      <c r="B37" s="53"/>
      <c r="C37" s="54"/>
      <c r="D37" s="54"/>
      <c r="E37" s="54"/>
      <c r="F37" s="54"/>
      <c r="G37" s="55"/>
      <c r="H37" s="1"/>
      <c r="I37" s="1"/>
      <c r="J37"/>
      <c r="K37"/>
      <c r="L37"/>
      <c r="M37"/>
      <c r="N37"/>
      <c r="O37"/>
      <c r="P37" s="2"/>
      <c r="Q37" s="2"/>
      <c r="R37" s="2"/>
      <c r="S37"/>
      <c r="T37"/>
      <c r="U37" s="3"/>
      <c r="V37" s="3"/>
      <c r="X37" s="2"/>
      <c r="Y37" s="2"/>
      <c r="Z37" s="3"/>
    </row>
    <row r="38" s="4" customFormat="1" spans="1:26">
      <c r="A38" s="53"/>
      <c r="B38" s="53"/>
      <c r="C38" s="54"/>
      <c r="D38" s="54"/>
      <c r="E38" s="54"/>
      <c r="F38" s="54"/>
      <c r="G38" s="55"/>
      <c r="H38" s="1"/>
      <c r="I38" s="1"/>
      <c r="J38"/>
      <c r="K38"/>
      <c r="L38"/>
      <c r="M38"/>
      <c r="N38"/>
      <c r="O38"/>
      <c r="P38" s="2"/>
      <c r="Q38" s="2"/>
      <c r="R38" s="2"/>
      <c r="S38"/>
      <c r="T38"/>
      <c r="U38" s="3"/>
      <c r="V38" s="3"/>
      <c r="X38" s="2"/>
      <c r="Y38" s="2"/>
      <c r="Z38" s="3"/>
    </row>
    <row r="39" s="4" customFormat="1" spans="1:26">
      <c r="A39" s="53"/>
      <c r="B39" s="53"/>
      <c r="C39" s="54"/>
      <c r="D39" s="54"/>
      <c r="E39" s="54"/>
      <c r="F39" s="54"/>
      <c r="G39" s="55"/>
      <c r="H39" s="1"/>
      <c r="I39" s="1"/>
      <c r="J39"/>
      <c r="K39"/>
      <c r="L39"/>
      <c r="M39"/>
      <c r="N39"/>
      <c r="O39"/>
      <c r="P39" s="2"/>
      <c r="Q39" s="2"/>
      <c r="R39" s="2"/>
      <c r="S39"/>
      <c r="T39"/>
      <c r="U39" s="3"/>
      <c r="V39" s="3"/>
      <c r="X39" s="2"/>
      <c r="Y39" s="2"/>
      <c r="Z39" s="3"/>
    </row>
    <row r="40" s="4" customFormat="1" spans="1:26">
      <c r="A40" s="53"/>
      <c r="B40" s="53"/>
      <c r="C40" s="54"/>
      <c r="D40" s="54"/>
      <c r="E40" s="54"/>
      <c r="F40" s="54"/>
      <c r="G40" s="55"/>
      <c r="H40" s="1"/>
      <c r="I40" s="1"/>
      <c r="J40"/>
      <c r="K40"/>
      <c r="L40"/>
      <c r="M40"/>
      <c r="N40"/>
      <c r="O40"/>
      <c r="P40" s="2"/>
      <c r="Q40" s="2"/>
      <c r="R40" s="2"/>
      <c r="S40"/>
      <c r="T40"/>
      <c r="U40" s="3"/>
      <c r="V40" s="3"/>
      <c r="X40" s="2"/>
      <c r="Y40" s="2"/>
      <c r="Z40" s="3"/>
    </row>
    <row r="41" s="4" customFormat="1" spans="1:26">
      <c r="A41" s="53"/>
      <c r="B41" s="53"/>
      <c r="C41" s="54"/>
      <c r="D41" s="54"/>
      <c r="E41" s="54"/>
      <c r="F41" s="54"/>
      <c r="G41" s="55"/>
      <c r="H41" s="1"/>
      <c r="I41" s="1"/>
      <c r="J41"/>
      <c r="K41"/>
      <c r="L41"/>
      <c r="M41"/>
      <c r="N41"/>
      <c r="O41"/>
      <c r="P41" s="2"/>
      <c r="Q41" s="2"/>
      <c r="R41" s="2"/>
      <c r="S41"/>
      <c r="T41"/>
      <c r="U41" s="3"/>
      <c r="V41" s="3"/>
      <c r="X41" s="2"/>
      <c r="Y41" s="2"/>
      <c r="Z41" s="3"/>
    </row>
    <row r="42" s="4" customFormat="1" spans="1:26">
      <c r="A42" s="53"/>
      <c r="B42" s="53"/>
      <c r="C42" s="54"/>
      <c r="D42" s="54"/>
      <c r="E42" s="54"/>
      <c r="F42" s="54"/>
      <c r="G42" s="55"/>
      <c r="H42" s="1"/>
      <c r="I42" s="1"/>
      <c r="J42"/>
      <c r="K42"/>
      <c r="L42"/>
      <c r="M42"/>
      <c r="N42"/>
      <c r="O42"/>
      <c r="P42" s="2"/>
      <c r="Q42" s="2"/>
      <c r="R42" s="2"/>
      <c r="S42"/>
      <c r="T42"/>
      <c r="U42" s="3"/>
      <c r="V42" s="3"/>
      <c r="X42" s="2"/>
      <c r="Y42" s="2"/>
      <c r="Z42" s="3"/>
    </row>
    <row r="43" s="4" customFormat="1" spans="1:26">
      <c r="A43" s="53"/>
      <c r="B43" s="53"/>
      <c r="C43" s="54"/>
      <c r="D43" s="54"/>
      <c r="E43" s="54"/>
      <c r="F43" s="54"/>
      <c r="G43" s="55"/>
      <c r="H43" s="1"/>
      <c r="I43" s="1"/>
      <c r="J43"/>
      <c r="K43"/>
      <c r="L43"/>
      <c r="M43"/>
      <c r="N43"/>
      <c r="O43"/>
      <c r="P43" s="2"/>
      <c r="Q43" s="2"/>
      <c r="R43" s="2"/>
      <c r="S43"/>
      <c r="T43"/>
      <c r="U43" s="3"/>
      <c r="V43" s="3"/>
      <c r="X43" s="2"/>
      <c r="Y43" s="2"/>
      <c r="Z43" s="3"/>
    </row>
    <row r="44" s="4" customFormat="1" spans="1:26">
      <c r="A44" s="53"/>
      <c r="B44" s="53"/>
      <c r="C44" s="54"/>
      <c r="D44" s="54"/>
      <c r="E44" s="54"/>
      <c r="F44" s="54"/>
      <c r="G44" s="55"/>
      <c r="H44" s="1"/>
      <c r="I44" s="1"/>
      <c r="J44"/>
      <c r="K44"/>
      <c r="L44"/>
      <c r="M44"/>
      <c r="N44"/>
      <c r="O44"/>
      <c r="P44" s="2"/>
      <c r="Q44" s="2"/>
      <c r="R44" s="2"/>
      <c r="S44"/>
      <c r="T44"/>
      <c r="U44" s="3"/>
      <c r="V44" s="3"/>
      <c r="X44" s="2"/>
      <c r="Y44" s="2"/>
      <c r="Z44" s="3"/>
    </row>
    <row r="45" s="4" customFormat="1" spans="1:26">
      <c r="A45" s="53"/>
      <c r="B45" s="53"/>
      <c r="C45" s="54"/>
      <c r="D45" s="54"/>
      <c r="E45" s="54"/>
      <c r="F45" s="54"/>
      <c r="G45" s="55"/>
      <c r="H45" s="1"/>
      <c r="I45" s="1"/>
      <c r="J45"/>
      <c r="K45"/>
      <c r="L45"/>
      <c r="M45"/>
      <c r="N45"/>
      <c r="O45"/>
      <c r="P45" s="2"/>
      <c r="Q45" s="2"/>
      <c r="R45" s="2"/>
      <c r="S45"/>
      <c r="T45"/>
      <c r="U45" s="3"/>
      <c r="V45" s="3"/>
      <c r="X45" s="2"/>
      <c r="Y45" s="2"/>
      <c r="Z45" s="3"/>
    </row>
    <row r="46" s="4" customFormat="1" spans="1:26">
      <c r="A46" s="53"/>
      <c r="B46" s="53"/>
      <c r="C46" s="54"/>
      <c r="D46" s="54"/>
      <c r="E46" s="54"/>
      <c r="F46" s="54"/>
      <c r="G46" s="55"/>
      <c r="H46" s="1"/>
      <c r="I46" s="1"/>
      <c r="J46"/>
      <c r="K46"/>
      <c r="L46"/>
      <c r="M46"/>
      <c r="N46"/>
      <c r="O46"/>
      <c r="P46" s="2"/>
      <c r="Q46" s="2"/>
      <c r="R46" s="2"/>
      <c r="S46"/>
      <c r="T46"/>
      <c r="U46" s="3"/>
      <c r="V46" s="3"/>
      <c r="X46" s="2"/>
      <c r="Y46" s="2"/>
      <c r="Z46" s="3"/>
    </row>
    <row r="47" s="4" customFormat="1" spans="1:26">
      <c r="A47" s="53"/>
      <c r="B47" s="53"/>
      <c r="C47" s="54"/>
      <c r="D47" s="54"/>
      <c r="E47" s="54"/>
      <c r="F47" s="54"/>
      <c r="G47" s="55"/>
      <c r="H47" s="1"/>
      <c r="I47" s="1"/>
      <c r="J47"/>
      <c r="K47"/>
      <c r="L47"/>
      <c r="M47"/>
      <c r="N47"/>
      <c r="O47"/>
      <c r="P47" s="2"/>
      <c r="Q47" s="2"/>
      <c r="R47" s="2"/>
      <c r="S47"/>
      <c r="T47"/>
      <c r="U47" s="3"/>
      <c r="V47" s="3"/>
      <c r="X47" s="2"/>
      <c r="Y47" s="2"/>
      <c r="Z47" s="3"/>
    </row>
    <row r="48" s="4" customFormat="1" spans="1:26">
      <c r="A48" s="53"/>
      <c r="B48" s="53"/>
      <c r="C48" s="54"/>
      <c r="D48" s="54"/>
      <c r="E48" s="54"/>
      <c r="F48" s="54"/>
      <c r="G48" s="55"/>
      <c r="H48" s="1"/>
      <c r="I48" s="1"/>
      <c r="J48"/>
      <c r="K48"/>
      <c r="L48"/>
      <c r="M48"/>
      <c r="N48"/>
      <c r="O48"/>
      <c r="P48" s="2"/>
      <c r="Q48" s="2"/>
      <c r="R48" s="2"/>
      <c r="S48"/>
      <c r="T48"/>
      <c r="U48" s="3"/>
      <c r="V48" s="3"/>
      <c r="X48" s="2"/>
      <c r="Y48" s="2"/>
      <c r="Z48" s="3"/>
    </row>
    <row r="49" s="4" customFormat="1" spans="1:26">
      <c r="A49" s="53"/>
      <c r="B49" s="53"/>
      <c r="C49" s="54"/>
      <c r="D49" s="54"/>
      <c r="E49" s="54"/>
      <c r="F49" s="54"/>
      <c r="G49" s="55"/>
      <c r="H49" s="1"/>
      <c r="I49" s="1"/>
      <c r="J49"/>
      <c r="K49"/>
      <c r="L49"/>
      <c r="M49"/>
      <c r="N49"/>
      <c r="O49"/>
      <c r="P49" s="2"/>
      <c r="Q49" s="2"/>
      <c r="R49" s="2"/>
      <c r="S49"/>
      <c r="T49"/>
      <c r="U49" s="3"/>
      <c r="V49" s="3"/>
      <c r="X49" s="2"/>
      <c r="Y49" s="2"/>
      <c r="Z49" s="3"/>
    </row>
    <row r="50" s="4" customFormat="1" spans="1:26">
      <c r="A50" s="53"/>
      <c r="B50" s="53"/>
      <c r="C50" s="54"/>
      <c r="D50" s="54"/>
      <c r="E50" s="54"/>
      <c r="F50" s="54"/>
      <c r="G50" s="55"/>
      <c r="H50" s="1"/>
      <c r="I50" s="1"/>
      <c r="J50"/>
      <c r="K50"/>
      <c r="L50"/>
      <c r="M50"/>
      <c r="N50"/>
      <c r="O50"/>
      <c r="P50" s="2"/>
      <c r="Q50" s="2"/>
      <c r="R50" s="2"/>
      <c r="S50"/>
      <c r="T50"/>
      <c r="U50" s="3"/>
      <c r="V50" s="3"/>
      <c r="X50" s="2"/>
      <c r="Y50" s="2"/>
      <c r="Z50" s="3"/>
    </row>
    <row r="51" s="4" customFormat="1" spans="1:26">
      <c r="A51" s="53"/>
      <c r="B51" s="53"/>
      <c r="C51" s="54"/>
      <c r="D51" s="54"/>
      <c r="E51" s="54"/>
      <c r="F51" s="54"/>
      <c r="G51" s="55"/>
      <c r="H51" s="1"/>
      <c r="I51" s="1"/>
      <c r="J51"/>
      <c r="K51"/>
      <c r="L51"/>
      <c r="M51"/>
      <c r="N51"/>
      <c r="O51"/>
      <c r="P51" s="2"/>
      <c r="Q51" s="2"/>
      <c r="R51" s="2"/>
      <c r="S51"/>
      <c r="T51"/>
      <c r="U51" s="3"/>
      <c r="V51" s="3"/>
      <c r="X51" s="2"/>
      <c r="Y51" s="2"/>
      <c r="Z51" s="3"/>
    </row>
    <row r="52" s="4" customFormat="1" spans="1:26">
      <c r="A52" s="53"/>
      <c r="B52" s="53"/>
      <c r="C52" s="54"/>
      <c r="D52" s="54"/>
      <c r="E52" s="54"/>
      <c r="F52" s="54"/>
      <c r="G52" s="55"/>
      <c r="H52" s="1"/>
      <c r="I52" s="1"/>
      <c r="J52"/>
      <c r="K52"/>
      <c r="L52"/>
      <c r="M52"/>
      <c r="N52"/>
      <c r="O52"/>
      <c r="P52" s="2"/>
      <c r="Q52" s="2"/>
      <c r="R52" s="2"/>
      <c r="S52"/>
      <c r="T52"/>
      <c r="U52" s="3"/>
      <c r="V52" s="3"/>
      <c r="X52" s="2"/>
      <c r="Y52" s="2"/>
      <c r="Z52" s="3"/>
    </row>
    <row r="53" s="4" customFormat="1" spans="1:26">
      <c r="A53" s="53"/>
      <c r="B53" s="53"/>
      <c r="C53" s="54"/>
      <c r="D53" s="54"/>
      <c r="E53" s="54"/>
      <c r="F53" s="54"/>
      <c r="G53" s="55"/>
      <c r="H53" s="1"/>
      <c r="I53" s="1"/>
      <c r="J53"/>
      <c r="K53"/>
      <c r="L53"/>
      <c r="M53"/>
      <c r="N53"/>
      <c r="O53"/>
      <c r="P53" s="2"/>
      <c r="Q53" s="2"/>
      <c r="R53" s="2"/>
      <c r="S53"/>
      <c r="T53"/>
      <c r="U53" s="3"/>
      <c r="V53" s="3"/>
      <c r="X53" s="2"/>
      <c r="Y53" s="2"/>
      <c r="Z53" s="3"/>
    </row>
    <row r="54" s="4" customFormat="1" spans="1:26">
      <c r="A54" s="53"/>
      <c r="B54" s="53"/>
      <c r="C54" s="54"/>
      <c r="D54" s="54"/>
      <c r="E54" s="54"/>
      <c r="F54" s="54"/>
      <c r="G54" s="55"/>
      <c r="H54" s="1"/>
      <c r="I54" s="1"/>
      <c r="J54"/>
      <c r="K54"/>
      <c r="L54"/>
      <c r="M54"/>
      <c r="N54"/>
      <c r="O54"/>
      <c r="P54" s="2"/>
      <c r="Q54" s="2"/>
      <c r="R54" s="2"/>
      <c r="S54"/>
      <c r="T54"/>
      <c r="U54" s="3"/>
      <c r="V54" s="3"/>
      <c r="X54" s="2"/>
      <c r="Y54" s="2"/>
      <c r="Z54" s="3"/>
    </row>
    <row r="55" s="4" customFormat="1" spans="1:26">
      <c r="A55" s="53"/>
      <c r="B55" s="53"/>
      <c r="C55" s="54"/>
      <c r="D55" s="54"/>
      <c r="E55" s="54"/>
      <c r="F55" s="54"/>
      <c r="G55" s="55"/>
      <c r="H55" s="1"/>
      <c r="I55" s="1"/>
      <c r="J55"/>
      <c r="K55"/>
      <c r="L55"/>
      <c r="M55"/>
      <c r="N55"/>
      <c r="O55"/>
      <c r="P55" s="2"/>
      <c r="Q55" s="2"/>
      <c r="R55" s="2"/>
      <c r="S55"/>
      <c r="T55"/>
      <c r="U55" s="3"/>
      <c r="V55" s="3"/>
      <c r="X55" s="2"/>
      <c r="Y55" s="2"/>
      <c r="Z55" s="3"/>
    </row>
    <row r="56" s="4" customFormat="1" spans="1:26">
      <c r="A56" s="53"/>
      <c r="B56" s="53"/>
      <c r="C56" s="54"/>
      <c r="D56" s="54"/>
      <c r="E56" s="54"/>
      <c r="F56" s="54"/>
      <c r="G56" s="55"/>
      <c r="H56" s="1"/>
      <c r="I56" s="1"/>
      <c r="J56"/>
      <c r="K56"/>
      <c r="L56"/>
      <c r="M56"/>
      <c r="N56"/>
      <c r="O56"/>
      <c r="P56" s="2"/>
      <c r="Q56" s="2"/>
      <c r="R56" s="2"/>
      <c r="S56"/>
      <c r="T56"/>
      <c r="U56" s="3"/>
      <c r="V56" s="3"/>
      <c r="X56" s="2"/>
      <c r="Y56" s="2"/>
      <c r="Z56" s="3"/>
    </row>
    <row r="57" s="4" customFormat="1" spans="1:26">
      <c r="A57" s="53"/>
      <c r="B57" s="53"/>
      <c r="C57" s="54"/>
      <c r="D57" s="54"/>
      <c r="E57" s="54"/>
      <c r="F57" s="54"/>
      <c r="G57" s="55"/>
      <c r="H57" s="1"/>
      <c r="I57" s="1"/>
      <c r="J57"/>
      <c r="K57"/>
      <c r="L57"/>
      <c r="M57"/>
      <c r="N57"/>
      <c r="O57"/>
      <c r="P57" s="2"/>
      <c r="Q57" s="2"/>
      <c r="R57" s="2"/>
      <c r="S57"/>
      <c r="T57"/>
      <c r="U57" s="3"/>
      <c r="V57" s="3"/>
      <c r="X57" s="2"/>
      <c r="Y57" s="2"/>
      <c r="Z57" s="3"/>
    </row>
    <row r="58" s="4" customFormat="1" spans="1:26">
      <c r="A58" s="53"/>
      <c r="B58" s="53"/>
      <c r="C58" s="54"/>
      <c r="D58" s="54"/>
      <c r="E58" s="54"/>
      <c r="F58" s="54"/>
      <c r="G58" s="55"/>
      <c r="H58" s="1"/>
      <c r="I58" s="1"/>
      <c r="J58"/>
      <c r="K58"/>
      <c r="L58"/>
      <c r="M58"/>
      <c r="N58"/>
      <c r="O58"/>
      <c r="P58" s="2"/>
      <c r="Q58" s="2"/>
      <c r="R58" s="2"/>
      <c r="S58"/>
      <c r="T58"/>
      <c r="U58" s="3"/>
      <c r="V58" s="3"/>
      <c r="X58" s="2"/>
      <c r="Y58" s="2"/>
      <c r="Z58" s="3"/>
    </row>
    <row r="59" s="4" customFormat="1" spans="1:26">
      <c r="A59" s="53"/>
      <c r="B59" s="53"/>
      <c r="C59" s="54"/>
      <c r="D59" s="54"/>
      <c r="E59" s="54"/>
      <c r="F59" s="54"/>
      <c r="G59" s="55"/>
      <c r="H59" s="1"/>
      <c r="I59" s="1"/>
      <c r="J59"/>
      <c r="K59"/>
      <c r="L59"/>
      <c r="M59"/>
      <c r="N59"/>
      <c r="O59"/>
      <c r="P59" s="2"/>
      <c r="Q59" s="2"/>
      <c r="R59" s="2"/>
      <c r="S59"/>
      <c r="T59"/>
      <c r="U59" s="3"/>
      <c r="V59" s="3"/>
      <c r="X59" s="2"/>
      <c r="Y59" s="2"/>
      <c r="Z59" s="3"/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topLeftCell="A23" workbookViewId="0">
      <selection activeCell="A31" sqref="$A31:$XFD32"/>
    </sheetView>
  </sheetViews>
  <sheetFormatPr defaultColWidth="9" defaultRowHeight="13.5"/>
  <cols>
    <col min="1" max="1" width="23" style="31" customWidth="1"/>
    <col min="2" max="2" width="18.25" style="31" customWidth="1"/>
    <col min="3" max="3" width="15.25" style="31" customWidth="1"/>
    <col min="4" max="6" width="7.875" style="4" customWidth="1"/>
    <col min="7" max="9" width="10" style="4" customWidth="1"/>
    <col min="10" max="10" width="9" style="4"/>
    <col min="11" max="11" width="9.5" customWidth="1"/>
    <col min="12" max="12" width="9.25" customWidth="1"/>
    <col min="13" max="13" width="9" customWidth="1"/>
    <col min="14" max="14" width="10.375" customWidth="1"/>
    <col min="15" max="15" width="11.875" customWidth="1"/>
    <col min="16" max="16" width="11.375" customWidth="1"/>
    <col min="17" max="17" width="12.75" customWidth="1"/>
    <col min="19" max="19" width="9" style="4"/>
    <col min="20" max="20" width="10.5" style="4" customWidth="1"/>
    <col min="23" max="16384" width="9" style="4"/>
  </cols>
  <sheetData>
    <row r="1" s="4" customFormat="1" spans="1:22">
      <c r="A1" s="32" t="s">
        <v>0</v>
      </c>
      <c r="B1" s="32"/>
      <c r="C1" s="6" t="s">
        <v>586</v>
      </c>
      <c r="D1" s="7" t="s">
        <v>537</v>
      </c>
      <c r="E1" s="7" t="s">
        <v>538</v>
      </c>
      <c r="F1" s="7" t="s">
        <v>539</v>
      </c>
      <c r="G1" s="33" t="s">
        <v>540</v>
      </c>
      <c r="H1" s="33" t="s">
        <v>541</v>
      </c>
      <c r="I1" s="33" t="s">
        <v>542</v>
      </c>
      <c r="K1" t="s">
        <v>543</v>
      </c>
      <c r="L1" t="s">
        <v>544</v>
      </c>
      <c r="M1" t="s">
        <v>545</v>
      </c>
      <c r="N1" t="s">
        <v>587</v>
      </c>
      <c r="O1" t="s">
        <v>547</v>
      </c>
      <c r="P1" t="s">
        <v>588</v>
      </c>
      <c r="Q1" t="s">
        <v>548</v>
      </c>
      <c r="R1" t="s">
        <v>550</v>
      </c>
      <c r="T1" t="s">
        <v>557</v>
      </c>
      <c r="U1" t="s">
        <v>589</v>
      </c>
      <c r="V1" t="s">
        <v>590</v>
      </c>
    </row>
    <row r="2" s="4" customFormat="1" ht="80" customHeight="1" spans="1:22">
      <c r="A2" s="34" t="s">
        <v>85</v>
      </c>
      <c r="B2" s="34"/>
      <c r="C2" s="15"/>
      <c r="D2" s="16">
        <v>45</v>
      </c>
      <c r="E2" s="16">
        <v>27</v>
      </c>
      <c r="F2" s="16">
        <v>26</v>
      </c>
      <c r="G2" s="35">
        <v>1.35</v>
      </c>
      <c r="H2" s="35">
        <f>D2*E2*F2/5000</f>
        <v>6.318</v>
      </c>
      <c r="I2" s="35">
        <f>E2*F2*G2/1000000</f>
        <v>0.0009477</v>
      </c>
      <c r="K2">
        <v>45</v>
      </c>
      <c r="L2">
        <v>5</v>
      </c>
      <c r="M2">
        <v>8</v>
      </c>
      <c r="N2">
        <v>2</v>
      </c>
      <c r="O2">
        <v>1</v>
      </c>
      <c r="P2"/>
      <c r="Q2">
        <f>SUM(K2:P2)</f>
        <v>61</v>
      </c>
      <c r="R2">
        <v>6.8</v>
      </c>
      <c r="U2"/>
      <c r="V2"/>
    </row>
    <row r="3" s="4" customFormat="1" ht="80" customHeight="1" spans="1:22">
      <c r="A3" s="34" t="s">
        <v>90</v>
      </c>
      <c r="B3" s="34"/>
      <c r="C3" s="15"/>
      <c r="D3" s="16">
        <v>45</v>
      </c>
      <c r="E3" s="16">
        <v>27</v>
      </c>
      <c r="F3" s="16">
        <v>26</v>
      </c>
      <c r="G3" s="35">
        <v>1.35</v>
      </c>
      <c r="H3" s="35">
        <f t="shared" ref="H3:H33" si="0">D3*E3*F3/5000</f>
        <v>6.318</v>
      </c>
      <c r="I3" s="35">
        <f t="shared" ref="I3:I33" si="1">E3*F3*G3/1000000</f>
        <v>0.0009477</v>
      </c>
      <c r="K3"/>
      <c r="L3"/>
      <c r="M3"/>
      <c r="N3"/>
      <c r="O3"/>
      <c r="P3"/>
      <c r="Q3"/>
      <c r="R3"/>
      <c r="U3"/>
      <c r="V3"/>
    </row>
    <row r="4" s="4" customFormat="1" ht="80" customHeight="1" spans="1:22">
      <c r="A4" s="36" t="s">
        <v>474</v>
      </c>
      <c r="B4" s="36"/>
      <c r="C4" s="15"/>
      <c r="D4" s="25">
        <v>31</v>
      </c>
      <c r="E4" s="25">
        <v>31</v>
      </c>
      <c r="F4" s="25">
        <v>20</v>
      </c>
      <c r="G4" s="37">
        <v>1.46</v>
      </c>
      <c r="H4" s="35">
        <f t="shared" si="0"/>
        <v>3.844</v>
      </c>
      <c r="I4" s="35">
        <f t="shared" si="1"/>
        <v>0.0009052</v>
      </c>
    </row>
    <row r="5" s="4" customFormat="1" ht="80" customHeight="1" spans="1:22">
      <c r="A5" s="34" t="s">
        <v>167</v>
      </c>
      <c r="B5" s="34"/>
      <c r="C5" s="15"/>
      <c r="D5" s="25">
        <v>52</v>
      </c>
      <c r="E5" s="25">
        <v>13</v>
      </c>
      <c r="F5" s="25">
        <v>10</v>
      </c>
      <c r="G5" s="37">
        <v>1.378</v>
      </c>
      <c r="H5" s="35">
        <f t="shared" si="0"/>
        <v>1.352</v>
      </c>
      <c r="I5" s="35">
        <f t="shared" si="1"/>
        <v>0.00017914</v>
      </c>
      <c r="K5"/>
      <c r="L5"/>
      <c r="M5"/>
      <c r="N5"/>
      <c r="O5"/>
      <c r="P5"/>
      <c r="Q5"/>
      <c r="U5"/>
      <c r="V5"/>
    </row>
    <row r="6" s="4" customFormat="1" ht="80" customHeight="1" spans="1:22">
      <c r="A6" s="34" t="s">
        <v>53</v>
      </c>
      <c r="B6" s="34"/>
      <c r="C6" s="15"/>
      <c r="D6" s="25">
        <v>27</v>
      </c>
      <c r="E6" s="25">
        <v>25</v>
      </c>
      <c r="F6" s="25">
        <v>15.5</v>
      </c>
      <c r="G6" s="37">
        <v>0.76</v>
      </c>
      <c r="H6" s="35">
        <f t="shared" si="0"/>
        <v>2.0925</v>
      </c>
      <c r="I6" s="35">
        <f t="shared" si="1"/>
        <v>0.0002945</v>
      </c>
      <c r="K6"/>
      <c r="L6"/>
      <c r="M6"/>
      <c r="N6"/>
      <c r="O6"/>
      <c r="P6"/>
      <c r="Q6"/>
      <c r="R6"/>
      <c r="U6"/>
      <c r="V6"/>
    </row>
    <row r="7" s="4" customFormat="1" ht="80" customHeight="1" spans="1:22">
      <c r="A7" s="34" t="s">
        <v>478</v>
      </c>
      <c r="B7" s="34"/>
      <c r="C7" s="15"/>
      <c r="D7" s="25">
        <v>33</v>
      </c>
      <c r="E7" s="25">
        <v>32</v>
      </c>
      <c r="F7" s="25">
        <v>21</v>
      </c>
      <c r="G7" s="37">
        <v>0.85</v>
      </c>
      <c r="H7" s="35">
        <f t="shared" si="0"/>
        <v>4.4352</v>
      </c>
      <c r="I7" s="35">
        <f t="shared" si="1"/>
        <v>0.0005712</v>
      </c>
      <c r="K7"/>
      <c r="L7"/>
      <c r="M7"/>
      <c r="N7"/>
      <c r="O7"/>
      <c r="P7"/>
      <c r="Q7"/>
      <c r="R7"/>
      <c r="U7"/>
      <c r="V7"/>
    </row>
    <row r="8" s="4" customFormat="1" ht="80" customHeight="1" spans="1:22">
      <c r="A8" s="36" t="s">
        <v>490</v>
      </c>
      <c r="B8" s="36"/>
      <c r="C8" s="15"/>
      <c r="D8" s="25">
        <v>32</v>
      </c>
      <c r="E8" s="25">
        <v>32</v>
      </c>
      <c r="F8" s="25">
        <v>25</v>
      </c>
      <c r="G8" s="37">
        <v>1.25</v>
      </c>
      <c r="H8" s="35">
        <f t="shared" si="0"/>
        <v>5.12</v>
      </c>
      <c r="I8" s="35">
        <f t="shared" si="1"/>
        <v>0.001</v>
      </c>
      <c r="K8"/>
      <c r="L8"/>
      <c r="M8"/>
      <c r="N8"/>
      <c r="O8"/>
      <c r="P8"/>
      <c r="Q8"/>
      <c r="R8"/>
      <c r="U8"/>
      <c r="V8"/>
    </row>
    <row r="9" s="4" customFormat="1" ht="80" customHeight="1" spans="1:22">
      <c r="A9" s="38" t="s">
        <v>493</v>
      </c>
      <c r="B9" s="38"/>
      <c r="C9" s="15"/>
      <c r="D9" s="25">
        <v>44</v>
      </c>
      <c r="E9" s="25">
        <v>44</v>
      </c>
      <c r="F9" s="25">
        <v>29</v>
      </c>
      <c r="G9" s="37">
        <v>2.8</v>
      </c>
      <c r="H9" s="35">
        <f t="shared" si="0"/>
        <v>11.2288</v>
      </c>
      <c r="I9" s="35">
        <f t="shared" si="1"/>
        <v>0.0035728</v>
      </c>
      <c r="K9"/>
      <c r="L9"/>
      <c r="M9"/>
      <c r="N9"/>
      <c r="O9"/>
      <c r="P9"/>
      <c r="Q9"/>
      <c r="R9"/>
      <c r="U9"/>
      <c r="V9"/>
    </row>
    <row r="10" s="4" customFormat="1" ht="80" customHeight="1" spans="1:22">
      <c r="A10" s="38" t="s">
        <v>62</v>
      </c>
      <c r="B10" s="38"/>
      <c r="C10" s="15"/>
      <c r="D10" s="25">
        <v>32</v>
      </c>
      <c r="E10" s="25">
        <v>32</v>
      </c>
      <c r="F10" s="25">
        <v>20</v>
      </c>
      <c r="G10" s="37">
        <v>1.01</v>
      </c>
      <c r="H10" s="35">
        <f t="shared" si="0"/>
        <v>4.096</v>
      </c>
      <c r="I10" s="35">
        <f t="shared" si="1"/>
        <v>0.0006464</v>
      </c>
      <c r="K10"/>
      <c r="L10"/>
      <c r="M10"/>
      <c r="N10"/>
      <c r="O10"/>
      <c r="P10"/>
      <c r="Q10"/>
      <c r="R10"/>
      <c r="U10"/>
      <c r="V10"/>
    </row>
    <row r="11" s="4" customFormat="1" ht="80" customHeight="1" spans="1:22">
      <c r="A11" s="39" t="s">
        <v>15</v>
      </c>
      <c r="B11" s="39"/>
      <c r="C11" s="15"/>
      <c r="D11" s="25">
        <v>48</v>
      </c>
      <c r="E11" s="25">
        <v>14</v>
      </c>
      <c r="F11" s="25">
        <v>11</v>
      </c>
      <c r="G11" s="37">
        <v>1.23</v>
      </c>
      <c r="H11" s="35">
        <f t="shared" si="0"/>
        <v>1.4784</v>
      </c>
      <c r="I11" s="35">
        <f t="shared" si="1"/>
        <v>0.00018942</v>
      </c>
      <c r="K11"/>
      <c r="L11"/>
      <c r="M11"/>
      <c r="N11"/>
      <c r="O11"/>
      <c r="P11"/>
      <c r="Q11"/>
      <c r="R11"/>
      <c r="U11"/>
      <c r="V11"/>
    </row>
    <row r="12" s="4" customFormat="1" ht="80" customHeight="1" spans="1:22">
      <c r="A12" s="36" t="s">
        <v>511</v>
      </c>
      <c r="B12" s="36"/>
      <c r="C12" s="15"/>
      <c r="D12" s="25">
        <v>42</v>
      </c>
      <c r="E12" s="25">
        <v>41</v>
      </c>
      <c r="F12" s="25">
        <v>26</v>
      </c>
      <c r="G12" s="37">
        <v>1.8</v>
      </c>
      <c r="H12" s="35">
        <f t="shared" si="0"/>
        <v>8.9544</v>
      </c>
      <c r="I12" s="35">
        <f t="shared" si="1"/>
        <v>0.0019188</v>
      </c>
      <c r="K12"/>
      <c r="L12"/>
      <c r="M12"/>
      <c r="N12"/>
      <c r="O12"/>
      <c r="P12"/>
      <c r="Q12"/>
      <c r="R12"/>
      <c r="U12"/>
      <c r="V12"/>
    </row>
    <row r="13" s="4" customFormat="1" ht="80" customHeight="1" spans="1:22">
      <c r="A13" s="34" t="s">
        <v>482</v>
      </c>
      <c r="B13" s="34"/>
      <c r="C13" s="15"/>
      <c r="D13" s="25">
        <v>68</v>
      </c>
      <c r="E13" s="25">
        <v>28</v>
      </c>
      <c r="F13" s="25">
        <v>8</v>
      </c>
      <c r="G13" s="37">
        <v>1.604</v>
      </c>
      <c r="H13" s="35">
        <f t="shared" si="0"/>
        <v>3.0464</v>
      </c>
      <c r="I13" s="35">
        <f t="shared" si="1"/>
        <v>0.000359296</v>
      </c>
      <c r="K13"/>
      <c r="L13"/>
      <c r="M13"/>
      <c r="N13"/>
      <c r="O13"/>
      <c r="P13"/>
      <c r="Q13"/>
      <c r="R13"/>
      <c r="U13"/>
      <c r="V13"/>
    </row>
    <row r="14" s="4" customFormat="1" ht="80" customHeight="1" spans="1:22">
      <c r="A14" s="34" t="s">
        <v>78</v>
      </c>
      <c r="B14" s="34"/>
      <c r="C14" s="15"/>
      <c r="D14" s="25">
        <v>42</v>
      </c>
      <c r="E14" s="25">
        <v>42</v>
      </c>
      <c r="F14" s="25">
        <v>22</v>
      </c>
      <c r="G14" s="37">
        <v>1.5</v>
      </c>
      <c r="H14" s="35">
        <f t="shared" si="0"/>
        <v>7.7616</v>
      </c>
      <c r="I14" s="35">
        <f t="shared" si="1"/>
        <v>0.001386</v>
      </c>
      <c r="K14"/>
      <c r="L14"/>
      <c r="M14"/>
      <c r="N14"/>
      <c r="O14"/>
      <c r="P14"/>
      <c r="Q14"/>
      <c r="R14"/>
      <c r="U14"/>
      <c r="V14"/>
    </row>
    <row r="15" s="4" customFormat="1" ht="80" customHeight="1" spans="1:22">
      <c r="A15" s="36" t="s">
        <v>67</v>
      </c>
      <c r="B15" s="36"/>
      <c r="C15" s="15"/>
      <c r="D15" s="25">
        <v>32</v>
      </c>
      <c r="E15" s="25">
        <v>32</v>
      </c>
      <c r="F15" s="25">
        <v>21</v>
      </c>
      <c r="G15" s="37">
        <v>1.1</v>
      </c>
      <c r="H15" s="35">
        <f t="shared" si="0"/>
        <v>4.3008</v>
      </c>
      <c r="I15" s="35">
        <f t="shared" si="1"/>
        <v>0.0007392</v>
      </c>
      <c r="K15"/>
      <c r="L15"/>
      <c r="M15"/>
      <c r="N15"/>
      <c r="O15"/>
      <c r="P15"/>
      <c r="Q15"/>
      <c r="R15"/>
      <c r="U15"/>
      <c r="V15"/>
    </row>
    <row r="16" s="4" customFormat="1" ht="95" customHeight="1" spans="1:22">
      <c r="A16" s="34" t="s">
        <v>117</v>
      </c>
      <c r="B16" s="34"/>
      <c r="C16" s="15"/>
      <c r="D16" s="25">
        <v>43</v>
      </c>
      <c r="E16" s="25">
        <v>43</v>
      </c>
      <c r="F16" s="25">
        <v>20</v>
      </c>
      <c r="G16" s="37">
        <v>1.15</v>
      </c>
      <c r="H16" s="35">
        <f t="shared" si="0"/>
        <v>7.396</v>
      </c>
      <c r="I16" s="35">
        <f t="shared" si="1"/>
        <v>0.000989</v>
      </c>
      <c r="K16"/>
      <c r="L16"/>
      <c r="M16"/>
      <c r="N16"/>
      <c r="O16"/>
      <c r="P16"/>
      <c r="Q16"/>
      <c r="R16"/>
      <c r="U16"/>
      <c r="V16"/>
    </row>
    <row r="17" s="4" customFormat="1" ht="80" customHeight="1" spans="1:22">
      <c r="A17" s="40" t="s">
        <v>107</v>
      </c>
      <c r="B17" s="40"/>
      <c r="C17" s="15"/>
      <c r="D17" s="25">
        <v>62</v>
      </c>
      <c r="E17" s="25">
        <v>61</v>
      </c>
      <c r="F17" s="25">
        <v>27</v>
      </c>
      <c r="G17" s="37">
        <v>2.7</v>
      </c>
      <c r="H17" s="35">
        <f t="shared" si="0"/>
        <v>20.4228</v>
      </c>
      <c r="I17" s="35">
        <f t="shared" si="1"/>
        <v>0.0044469</v>
      </c>
      <c r="K17"/>
      <c r="L17"/>
      <c r="M17"/>
      <c r="N17"/>
      <c r="O17"/>
      <c r="P17"/>
      <c r="Q17"/>
      <c r="R17"/>
      <c r="U17"/>
      <c r="V17"/>
    </row>
    <row r="18" s="4" customFormat="1" ht="80" customHeight="1" spans="1:22">
      <c r="A18" s="40" t="s">
        <v>151</v>
      </c>
      <c r="B18" s="40"/>
      <c r="C18" s="15"/>
      <c r="D18" s="25">
        <v>40</v>
      </c>
      <c r="E18" s="25">
        <v>39.5</v>
      </c>
      <c r="F18" s="25">
        <v>25</v>
      </c>
      <c r="G18" s="37">
        <v>1.205</v>
      </c>
      <c r="H18" s="35">
        <f t="shared" si="0"/>
        <v>7.9</v>
      </c>
      <c r="I18" s="35">
        <f t="shared" si="1"/>
        <v>0.0011899375</v>
      </c>
      <c r="K18"/>
      <c r="L18"/>
      <c r="M18"/>
      <c r="N18"/>
      <c r="O18"/>
      <c r="P18"/>
      <c r="Q18"/>
      <c r="R18"/>
      <c r="U18"/>
      <c r="V18"/>
    </row>
    <row r="19" s="4" customFormat="1" ht="80" customHeight="1" spans="1:22">
      <c r="A19" s="40" t="s">
        <v>152</v>
      </c>
      <c r="B19" s="40"/>
      <c r="C19" s="15"/>
      <c r="D19" s="25">
        <v>45.5</v>
      </c>
      <c r="E19" s="25">
        <v>45.5</v>
      </c>
      <c r="F19" s="25">
        <v>25</v>
      </c>
      <c r="G19" s="37">
        <v>1.444</v>
      </c>
      <c r="H19" s="35">
        <f t="shared" si="0"/>
        <v>10.35125</v>
      </c>
      <c r="I19" s="35">
        <f t="shared" si="1"/>
        <v>0.00164255</v>
      </c>
      <c r="K19"/>
      <c r="L19"/>
      <c r="M19"/>
      <c r="N19"/>
      <c r="O19"/>
      <c r="P19"/>
      <c r="Q19"/>
      <c r="R19"/>
      <c r="U19"/>
      <c r="V19"/>
    </row>
    <row r="20" s="4" customFormat="1" ht="80" customHeight="1" spans="1:22">
      <c r="A20" s="40" t="s">
        <v>506</v>
      </c>
      <c r="B20" s="40"/>
      <c r="C20" s="15"/>
      <c r="D20" s="25">
        <v>44</v>
      </c>
      <c r="E20" s="25">
        <v>44</v>
      </c>
      <c r="F20" s="25">
        <v>39</v>
      </c>
      <c r="G20" s="37">
        <v>2.95</v>
      </c>
      <c r="H20" s="35">
        <f t="shared" si="0"/>
        <v>15.1008</v>
      </c>
      <c r="I20" s="35">
        <f t="shared" si="1"/>
        <v>0.0050622</v>
      </c>
      <c r="K20"/>
      <c r="L20"/>
      <c r="M20"/>
      <c r="N20"/>
      <c r="O20"/>
      <c r="P20"/>
      <c r="Q20"/>
      <c r="R20"/>
      <c r="U20"/>
      <c r="V20"/>
    </row>
    <row r="21" s="4" customFormat="1" ht="80" customHeight="1" spans="1:22">
      <c r="A21" s="40" t="s">
        <v>188</v>
      </c>
      <c r="B21" s="40"/>
      <c r="C21" s="15"/>
      <c r="D21" s="25">
        <v>75</v>
      </c>
      <c r="E21" s="25">
        <v>35</v>
      </c>
      <c r="F21" s="25">
        <v>14</v>
      </c>
      <c r="G21" s="37">
        <v>5</v>
      </c>
      <c r="H21" s="35">
        <f t="shared" si="0"/>
        <v>7.35</v>
      </c>
      <c r="I21" s="35">
        <f t="shared" si="1"/>
        <v>0.00245</v>
      </c>
      <c r="K21"/>
      <c r="L21"/>
      <c r="M21"/>
      <c r="N21"/>
      <c r="O21"/>
      <c r="P21"/>
      <c r="Q21"/>
      <c r="R21"/>
      <c r="U21"/>
      <c r="V21"/>
    </row>
    <row r="22" s="4" customFormat="1" ht="80" customHeight="1" spans="1:22">
      <c r="A22" s="40" t="s">
        <v>526</v>
      </c>
      <c r="B22" s="40"/>
      <c r="C22" s="15"/>
      <c r="D22" s="25">
        <v>42</v>
      </c>
      <c r="E22" s="25">
        <v>16</v>
      </c>
      <c r="F22" s="25">
        <v>16</v>
      </c>
      <c r="G22" s="37">
        <v>1.3</v>
      </c>
      <c r="H22" s="35">
        <f t="shared" si="0"/>
        <v>2.1504</v>
      </c>
      <c r="I22" s="35">
        <f t="shared" si="1"/>
        <v>0.0003328</v>
      </c>
      <c r="K22"/>
      <c r="L22"/>
      <c r="M22"/>
      <c r="N22"/>
      <c r="O22"/>
      <c r="P22"/>
      <c r="Q22"/>
      <c r="R22"/>
      <c r="U22"/>
      <c r="V22"/>
    </row>
    <row r="23" s="4" customFormat="1" ht="80" customHeight="1" spans="1:22">
      <c r="A23" s="40" t="s">
        <v>578</v>
      </c>
      <c r="B23" s="40"/>
      <c r="C23" s="15"/>
      <c r="D23" s="25">
        <v>29</v>
      </c>
      <c r="E23" s="25">
        <v>29</v>
      </c>
      <c r="F23" s="25">
        <v>19</v>
      </c>
      <c r="G23" s="37">
        <v>1.3</v>
      </c>
      <c r="H23" s="35">
        <f t="shared" si="0"/>
        <v>3.1958</v>
      </c>
      <c r="I23" s="35">
        <f t="shared" si="1"/>
        <v>0.0007163</v>
      </c>
      <c r="K23"/>
      <c r="L23"/>
      <c r="M23"/>
      <c r="N23"/>
      <c r="O23"/>
      <c r="P23"/>
      <c r="Q23"/>
      <c r="R23"/>
      <c r="U23"/>
      <c r="V23"/>
    </row>
    <row r="24" s="4" customFormat="1" ht="80" customHeight="1" spans="1:22">
      <c r="A24" s="40" t="s">
        <v>111</v>
      </c>
      <c r="B24" s="40"/>
      <c r="C24" s="15"/>
      <c r="D24" s="25">
        <v>46</v>
      </c>
      <c r="E24" s="25">
        <v>46</v>
      </c>
      <c r="F24" s="25">
        <v>17</v>
      </c>
      <c r="G24" s="37">
        <v>3</v>
      </c>
      <c r="H24" s="35">
        <f t="shared" si="0"/>
        <v>7.1944</v>
      </c>
      <c r="I24" s="35">
        <f t="shared" si="1"/>
        <v>0.002346</v>
      </c>
      <c r="K24"/>
      <c r="L24"/>
      <c r="M24"/>
      <c r="N24"/>
      <c r="O24"/>
      <c r="P24"/>
      <c r="Q24"/>
      <c r="R24"/>
      <c r="U24"/>
      <c r="V24"/>
    </row>
    <row r="25" s="4" customFormat="1" ht="80" customHeight="1" spans="1:22">
      <c r="A25" s="40" t="s">
        <v>13</v>
      </c>
      <c r="B25" s="40"/>
      <c r="C25" s="15"/>
      <c r="D25" s="25">
        <v>18</v>
      </c>
      <c r="E25" s="25">
        <v>22</v>
      </c>
      <c r="F25" s="25">
        <v>33</v>
      </c>
      <c r="G25" s="37">
        <v>1.5</v>
      </c>
      <c r="H25" s="35">
        <f t="shared" si="0"/>
        <v>2.6136</v>
      </c>
      <c r="I25" s="35">
        <f t="shared" si="1"/>
        <v>0.001089</v>
      </c>
      <c r="K25"/>
      <c r="L25"/>
      <c r="M25"/>
      <c r="N25"/>
      <c r="O25"/>
      <c r="P25"/>
      <c r="Q25"/>
      <c r="R25"/>
      <c r="U25"/>
      <c r="V25"/>
    </row>
    <row r="26" s="4" customFormat="1" ht="80" customHeight="1" spans="1:22">
      <c r="A26" s="40" t="s">
        <v>485</v>
      </c>
      <c r="B26" s="40"/>
      <c r="C26" s="15"/>
      <c r="D26" s="25">
        <v>43</v>
      </c>
      <c r="E26" s="25">
        <v>43</v>
      </c>
      <c r="F26" s="25">
        <v>24</v>
      </c>
      <c r="G26" s="37">
        <v>3.1</v>
      </c>
      <c r="H26" s="35">
        <f t="shared" si="0"/>
        <v>8.8752</v>
      </c>
      <c r="I26" s="35">
        <f t="shared" si="1"/>
        <v>0.0031992</v>
      </c>
      <c r="K26"/>
      <c r="L26"/>
      <c r="M26"/>
      <c r="N26"/>
      <c r="O26"/>
      <c r="P26"/>
      <c r="Q26"/>
      <c r="R26"/>
      <c r="U26"/>
      <c r="V26"/>
    </row>
    <row r="27" s="4" customFormat="1" ht="80" customHeight="1" spans="1:22">
      <c r="A27" s="40" t="s">
        <v>524</v>
      </c>
      <c r="B27" s="40"/>
      <c r="C27" s="15"/>
      <c r="D27" s="25">
        <v>158</v>
      </c>
      <c r="E27" s="25">
        <v>33</v>
      </c>
      <c r="F27" s="25">
        <v>34</v>
      </c>
      <c r="G27" s="37">
        <v>10.8</v>
      </c>
      <c r="H27" s="35">
        <f t="shared" si="0"/>
        <v>35.4552</v>
      </c>
      <c r="I27" s="35">
        <f t="shared" si="1"/>
        <v>0.0121176</v>
      </c>
      <c r="K27"/>
      <c r="L27"/>
      <c r="M27"/>
      <c r="N27"/>
      <c r="O27"/>
      <c r="P27"/>
      <c r="Q27"/>
      <c r="R27"/>
      <c r="U27"/>
      <c r="V27"/>
    </row>
    <row r="28" s="4" customFormat="1" ht="80" customHeight="1" spans="1:22">
      <c r="A28" s="40" t="s">
        <v>523</v>
      </c>
      <c r="B28" s="40"/>
      <c r="C28" s="15"/>
      <c r="D28" s="25">
        <v>112</v>
      </c>
      <c r="E28" s="25">
        <v>33</v>
      </c>
      <c r="F28" s="25">
        <v>34</v>
      </c>
      <c r="G28" s="37">
        <v>9</v>
      </c>
      <c r="H28" s="35">
        <f t="shared" si="0"/>
        <v>25.1328</v>
      </c>
      <c r="I28" s="35">
        <f t="shared" si="1"/>
        <v>0.010098</v>
      </c>
      <c r="K28"/>
      <c r="L28"/>
      <c r="M28"/>
      <c r="N28"/>
      <c r="O28"/>
      <c r="P28"/>
      <c r="Q28"/>
      <c r="R28"/>
      <c r="U28"/>
      <c r="V28"/>
    </row>
    <row r="29" s="4" customFormat="1" ht="80" customHeight="1" spans="1:22">
      <c r="A29" s="40" t="s">
        <v>521</v>
      </c>
      <c r="B29" s="40"/>
      <c r="C29" s="15"/>
      <c r="D29" s="25">
        <v>174</v>
      </c>
      <c r="E29" s="25">
        <v>44</v>
      </c>
      <c r="F29" s="25">
        <v>45</v>
      </c>
      <c r="G29" s="37">
        <v>12</v>
      </c>
      <c r="H29" s="35">
        <f t="shared" si="0"/>
        <v>68.904</v>
      </c>
      <c r="I29" s="35">
        <f t="shared" si="1"/>
        <v>0.02376</v>
      </c>
      <c r="K29"/>
      <c r="L29"/>
      <c r="M29"/>
      <c r="N29"/>
      <c r="O29"/>
      <c r="P29"/>
      <c r="Q29"/>
      <c r="R29"/>
      <c r="U29"/>
      <c r="V29"/>
    </row>
    <row r="30" s="4" customFormat="1" ht="80" customHeight="1" spans="1:22">
      <c r="A30" s="40" t="s">
        <v>522</v>
      </c>
      <c r="B30" s="40"/>
      <c r="C30" s="15"/>
      <c r="D30" s="25">
        <v>104</v>
      </c>
      <c r="E30" s="25">
        <v>44</v>
      </c>
      <c r="F30" s="25">
        <v>45</v>
      </c>
      <c r="G30" s="37">
        <v>9</v>
      </c>
      <c r="H30" s="35">
        <f t="shared" si="0"/>
        <v>41.184</v>
      </c>
      <c r="I30" s="35">
        <f t="shared" si="1"/>
        <v>0.01782</v>
      </c>
      <c r="K30"/>
      <c r="L30"/>
      <c r="M30"/>
      <c r="N30"/>
      <c r="O30"/>
      <c r="P30"/>
      <c r="Q30"/>
      <c r="R30"/>
      <c r="U30"/>
      <c r="V30"/>
    </row>
    <row r="31" s="4" customFormat="1" ht="80" customHeight="1" spans="1:22">
      <c r="A31" s="40" t="s">
        <v>123</v>
      </c>
      <c r="B31" s="40"/>
      <c r="C31" s="15"/>
      <c r="D31" s="25">
        <v>20</v>
      </c>
      <c r="E31" s="25">
        <v>20</v>
      </c>
      <c r="F31" s="25">
        <v>13.5</v>
      </c>
      <c r="G31" s="37">
        <v>1.3</v>
      </c>
      <c r="H31" s="35">
        <f t="shared" si="0"/>
        <v>1.08</v>
      </c>
      <c r="I31" s="35">
        <f t="shared" si="1"/>
        <v>0.000351</v>
      </c>
      <c r="K31"/>
      <c r="L31"/>
      <c r="M31"/>
      <c r="N31"/>
      <c r="O31"/>
      <c r="P31"/>
      <c r="Q31"/>
      <c r="R31"/>
      <c r="U31"/>
      <c r="V31"/>
    </row>
    <row r="32" s="4" customFormat="1" ht="80" customHeight="1" spans="1:22">
      <c r="A32" s="40" t="s">
        <v>124</v>
      </c>
      <c r="B32" s="40"/>
      <c r="C32" s="15"/>
      <c r="D32" s="25">
        <v>20</v>
      </c>
      <c r="E32" s="25">
        <v>20</v>
      </c>
      <c r="F32" s="25">
        <v>13.5</v>
      </c>
      <c r="G32" s="37">
        <v>1.3</v>
      </c>
      <c r="H32" s="35">
        <f t="shared" si="0"/>
        <v>1.08</v>
      </c>
      <c r="I32" s="35">
        <f t="shared" si="1"/>
        <v>0.000351</v>
      </c>
      <c r="K32"/>
      <c r="L32"/>
      <c r="M32"/>
      <c r="N32"/>
      <c r="O32"/>
      <c r="P32"/>
      <c r="Q32"/>
      <c r="R32"/>
      <c r="U32"/>
      <c r="V32"/>
    </row>
    <row r="33" s="4" customFormat="1" ht="80" customHeight="1" spans="1:22">
      <c r="A33" s="40" t="s">
        <v>484</v>
      </c>
      <c r="B33" s="40"/>
      <c r="C33" s="15"/>
      <c r="D33" s="25">
        <v>45</v>
      </c>
      <c r="E33" s="25">
        <v>30</v>
      </c>
      <c r="F33" s="25">
        <v>10</v>
      </c>
      <c r="G33" s="37">
        <v>1.9</v>
      </c>
      <c r="H33" s="35">
        <f t="shared" si="0"/>
        <v>2.7</v>
      </c>
      <c r="I33" s="35">
        <f t="shared" si="1"/>
        <v>0.00057</v>
      </c>
      <c r="K33"/>
      <c r="L33"/>
      <c r="M33"/>
      <c r="N33"/>
      <c r="O33"/>
      <c r="P33"/>
      <c r="Q33"/>
      <c r="R33"/>
      <c r="U33"/>
      <c r="V33"/>
    </row>
  </sheetData>
  <hyperlinks>
    <hyperlink ref="A6" r:id="rId2" display="2072370-J-B06" tooltip="https://www.dianxiaomi.com/dxmCommodityProduct/index.htm?id=9230059372549012"/>
  </hyperlink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topLeftCell="A8" workbookViewId="0">
      <selection activeCell="A10" sqref="$A10:$XFD12"/>
    </sheetView>
  </sheetViews>
  <sheetFormatPr defaultColWidth="9" defaultRowHeight="13.5"/>
  <cols>
    <col min="1" max="1" width="19.5" customWidth="1"/>
    <col min="2" max="2" width="13.25" customWidth="1"/>
    <col min="3" max="3" width="15.375" customWidth="1"/>
    <col min="7" max="7" width="11.125" customWidth="1"/>
    <col min="8" max="8" width="9.375" style="1" customWidth="1"/>
    <col min="9" max="9" width="10.375" style="1" customWidth="1"/>
    <col min="11" max="13" width="5.125" customWidth="1"/>
    <col min="14" max="14" width="5.625" customWidth="1"/>
    <col min="15" max="15" width="8.875" customWidth="1"/>
    <col min="16" max="17" width="7.375" style="2" customWidth="1"/>
    <col min="18" max="18" width="8.375" style="2" customWidth="1"/>
    <col min="19" max="19" width="5.125" customWidth="1"/>
    <col min="20" max="20" width="12.3416666666667" customWidth="1"/>
    <col min="21" max="22" width="8.23333333333333" style="3" customWidth="1"/>
    <col min="23" max="23" width="10.5" style="4" customWidth="1"/>
    <col min="24" max="24" width="7.375" style="2" customWidth="1"/>
    <col min="25" max="25" width="9" style="2"/>
    <col min="26" max="26" width="10.5" style="3" customWidth="1"/>
  </cols>
  <sheetData>
    <row r="1" ht="27" spans="1:26">
      <c r="A1" s="5" t="s">
        <v>0</v>
      </c>
      <c r="C1" s="6" t="s">
        <v>586</v>
      </c>
      <c r="D1" s="7" t="s">
        <v>537</v>
      </c>
      <c r="E1" s="7" t="s">
        <v>538</v>
      </c>
      <c r="F1" s="7" t="s">
        <v>539</v>
      </c>
      <c r="G1" s="7" t="s">
        <v>540</v>
      </c>
      <c r="H1" s="8" t="s">
        <v>541</v>
      </c>
      <c r="I1" s="8" t="s">
        <v>542</v>
      </c>
      <c r="J1" s="9"/>
      <c r="K1" s="9" t="s">
        <v>543</v>
      </c>
      <c r="L1" s="9" t="s">
        <v>544</v>
      </c>
      <c r="M1" s="9" t="s">
        <v>545</v>
      </c>
      <c r="N1" s="10" t="s">
        <v>546</v>
      </c>
      <c r="O1" s="9" t="s">
        <v>547</v>
      </c>
      <c r="P1" s="11" t="s">
        <v>548</v>
      </c>
      <c r="Q1" s="11" t="s">
        <v>549</v>
      </c>
      <c r="R1" s="11">
        <v>200</v>
      </c>
      <c r="S1" s="9" t="s">
        <v>550</v>
      </c>
      <c r="T1" s="9" t="s">
        <v>551</v>
      </c>
      <c r="U1" s="12" t="s">
        <v>552</v>
      </c>
      <c r="V1" s="12" t="s">
        <v>553</v>
      </c>
      <c r="W1" s="9" t="s">
        <v>554</v>
      </c>
      <c r="X1" s="11" t="s">
        <v>555</v>
      </c>
      <c r="Y1" s="13" t="s">
        <v>556</v>
      </c>
      <c r="Z1" s="2" t="s">
        <v>557</v>
      </c>
    </row>
    <row r="2" ht="80" customHeight="1" spans="1:26">
      <c r="A2" s="14" t="s">
        <v>30</v>
      </c>
      <c r="C2" s="15"/>
      <c r="D2" s="16">
        <v>82</v>
      </c>
      <c r="E2" s="16">
        <v>52</v>
      </c>
      <c r="F2" s="16">
        <v>30</v>
      </c>
      <c r="G2" s="16">
        <v>2.25</v>
      </c>
      <c r="H2" s="17">
        <f t="shared" ref="H2:H23" si="0">D2*E2*F2/5000</f>
        <v>25.584</v>
      </c>
      <c r="I2" s="17">
        <f t="shared" ref="I2:I19" si="1">D2*E2*F2/1000000</f>
        <v>0.12792</v>
      </c>
      <c r="J2" s="18"/>
      <c r="K2">
        <v>86</v>
      </c>
      <c r="L2">
        <v>8</v>
      </c>
      <c r="N2">
        <v>2</v>
      </c>
      <c r="P2" s="19">
        <f t="shared" ref="P2:P19" si="2">SUM(K2:O2)</f>
        <v>96</v>
      </c>
      <c r="Q2" s="20">
        <v>10</v>
      </c>
      <c r="R2" s="21">
        <f>S2*I2*$R$1</f>
        <v>173.9712</v>
      </c>
      <c r="S2">
        <v>6.8</v>
      </c>
      <c r="T2">
        <f t="shared" ref="T2:T19" si="3">SUM(P2:R2)</f>
        <v>279.9712</v>
      </c>
      <c r="U2" s="22">
        <f t="shared" ref="U2:U19" si="4">T2/S2*1.1</f>
        <v>45.2894588235294</v>
      </c>
      <c r="V2" s="22">
        <f t="shared" ref="V2:V19" si="5">T2/S2*1.3</f>
        <v>53.5239058823529</v>
      </c>
      <c r="W2"/>
      <c r="X2" s="2">
        <f t="shared" ref="X2:X19" si="6">U2*1.02</f>
        <v>46.195248</v>
      </c>
      <c r="Y2" s="23">
        <f t="shared" ref="Y2:Y19" si="7">X2*1.22</f>
        <v>56.35820256</v>
      </c>
      <c r="Z2" s="2"/>
    </row>
    <row r="3" ht="80" customHeight="1" spans="1:26">
      <c r="A3" s="24" t="s">
        <v>113</v>
      </c>
      <c r="C3" s="15"/>
      <c r="D3" s="25">
        <v>52</v>
      </c>
      <c r="E3" s="25">
        <v>52</v>
      </c>
      <c r="F3" s="25">
        <v>21</v>
      </c>
      <c r="G3" s="25">
        <v>2.1</v>
      </c>
      <c r="H3" s="17">
        <f t="shared" si="0"/>
        <v>11.3568</v>
      </c>
      <c r="I3" s="17">
        <f t="shared" si="1"/>
        <v>0.056784</v>
      </c>
      <c r="J3" s="18"/>
      <c r="K3">
        <f>32+5</f>
        <v>37</v>
      </c>
      <c r="L3">
        <v>8</v>
      </c>
      <c r="M3">
        <v>12</v>
      </c>
      <c r="N3">
        <v>2</v>
      </c>
      <c r="O3">
        <v>4.5</v>
      </c>
      <c r="P3" s="19">
        <f t="shared" si="2"/>
        <v>63.5</v>
      </c>
      <c r="Q3" s="20">
        <v>10</v>
      </c>
      <c r="R3" s="21">
        <f t="shared" ref="R3:R28" si="8">S3*I3*$R$1</f>
        <v>77.22624</v>
      </c>
      <c r="S3">
        <v>6.8</v>
      </c>
      <c r="T3">
        <f t="shared" si="3"/>
        <v>150.72624</v>
      </c>
      <c r="U3" s="22">
        <f t="shared" si="4"/>
        <v>24.3821858823529</v>
      </c>
      <c r="V3" s="22">
        <f t="shared" si="5"/>
        <v>28.8153105882353</v>
      </c>
      <c r="W3"/>
      <c r="X3" s="2">
        <f t="shared" si="6"/>
        <v>24.8698296</v>
      </c>
      <c r="Y3" s="23">
        <f t="shared" si="7"/>
        <v>30.341192112</v>
      </c>
      <c r="Z3" s="2"/>
    </row>
    <row r="4" ht="80" customHeight="1" spans="1:26">
      <c r="A4" s="25" t="s">
        <v>490</v>
      </c>
      <c r="C4" s="15"/>
      <c r="D4" s="25">
        <v>32</v>
      </c>
      <c r="E4" s="25">
        <v>32</v>
      </c>
      <c r="F4" s="25">
        <v>25</v>
      </c>
      <c r="G4" s="25">
        <v>1.25</v>
      </c>
      <c r="H4" s="17">
        <f t="shared" si="0"/>
        <v>5.12</v>
      </c>
      <c r="I4" s="17">
        <f t="shared" si="1"/>
        <v>0.0256</v>
      </c>
      <c r="J4" s="18"/>
      <c r="M4">
        <v>8</v>
      </c>
      <c r="P4" s="19">
        <f t="shared" si="2"/>
        <v>8</v>
      </c>
      <c r="Q4" s="20">
        <v>10</v>
      </c>
      <c r="R4" s="21">
        <f t="shared" si="8"/>
        <v>34.816</v>
      </c>
      <c r="S4">
        <v>6.8</v>
      </c>
      <c r="T4">
        <f t="shared" si="3"/>
        <v>52.816</v>
      </c>
      <c r="U4" s="22">
        <f t="shared" si="4"/>
        <v>8.54376470588235</v>
      </c>
      <c r="V4" s="22">
        <f t="shared" si="5"/>
        <v>10.0971764705882</v>
      </c>
      <c r="W4"/>
      <c r="X4" s="2">
        <f t="shared" si="6"/>
        <v>8.71464</v>
      </c>
      <c r="Y4" s="23">
        <f t="shared" si="7"/>
        <v>10.6318608</v>
      </c>
      <c r="Z4" s="2"/>
    </row>
    <row r="5" ht="80" customHeight="1" spans="1:26">
      <c r="A5" s="26" t="s">
        <v>120</v>
      </c>
      <c r="C5" s="15"/>
      <c r="D5" s="25">
        <v>42</v>
      </c>
      <c r="E5" s="25">
        <v>22</v>
      </c>
      <c r="F5" s="25">
        <v>22</v>
      </c>
      <c r="G5" s="25">
        <v>153</v>
      </c>
      <c r="H5" s="17">
        <f t="shared" si="0"/>
        <v>4.0656</v>
      </c>
      <c r="I5" s="17">
        <f t="shared" si="1"/>
        <v>0.020328</v>
      </c>
      <c r="J5" s="18"/>
      <c r="K5">
        <v>31</v>
      </c>
      <c r="L5">
        <v>12</v>
      </c>
      <c r="M5">
        <v>8</v>
      </c>
      <c r="N5">
        <v>2</v>
      </c>
      <c r="O5">
        <v>4.5</v>
      </c>
      <c r="P5" s="19">
        <f t="shared" si="2"/>
        <v>57.5</v>
      </c>
      <c r="Q5" s="20">
        <v>10</v>
      </c>
      <c r="R5" s="21">
        <f t="shared" si="8"/>
        <v>27.64608</v>
      </c>
      <c r="S5">
        <v>6.8</v>
      </c>
      <c r="T5">
        <f t="shared" si="3"/>
        <v>95.14608</v>
      </c>
      <c r="U5" s="22">
        <f t="shared" si="4"/>
        <v>15.3912776470588</v>
      </c>
      <c r="V5" s="22">
        <f t="shared" si="5"/>
        <v>18.1896917647059</v>
      </c>
      <c r="W5"/>
      <c r="X5" s="2">
        <f t="shared" si="6"/>
        <v>15.6991032</v>
      </c>
      <c r="Y5" s="23">
        <f t="shared" si="7"/>
        <v>19.152905904</v>
      </c>
      <c r="Z5" s="2"/>
    </row>
    <row r="6" ht="80" customHeight="1" spans="1:26">
      <c r="A6" s="27" t="s">
        <v>122</v>
      </c>
      <c r="C6" s="15"/>
      <c r="D6" s="25">
        <v>42</v>
      </c>
      <c r="E6" s="25">
        <v>22</v>
      </c>
      <c r="F6" s="25">
        <v>22</v>
      </c>
      <c r="G6" s="25">
        <v>1.7</v>
      </c>
      <c r="H6" s="17">
        <f t="shared" si="0"/>
        <v>4.0656</v>
      </c>
      <c r="I6" s="17">
        <f t="shared" si="1"/>
        <v>0.020328</v>
      </c>
      <c r="J6" s="18"/>
      <c r="N6" t="s">
        <v>559</v>
      </c>
      <c r="P6" s="19">
        <f t="shared" si="2"/>
        <v>0</v>
      </c>
      <c r="Q6" s="20">
        <v>10</v>
      </c>
      <c r="R6" s="21">
        <f t="shared" si="8"/>
        <v>27.64608</v>
      </c>
      <c r="S6">
        <v>6.8</v>
      </c>
      <c r="T6">
        <f t="shared" si="3"/>
        <v>37.64608</v>
      </c>
      <c r="U6" s="22">
        <f t="shared" si="4"/>
        <v>6.08980705882353</v>
      </c>
      <c r="V6" s="22">
        <f t="shared" si="5"/>
        <v>7.19704470588235</v>
      </c>
      <c r="W6"/>
      <c r="X6" s="2">
        <f t="shared" si="6"/>
        <v>6.2116032</v>
      </c>
      <c r="Y6" s="23">
        <f t="shared" si="7"/>
        <v>7.578155904</v>
      </c>
      <c r="Z6" s="2"/>
    </row>
    <row r="7" ht="80" customHeight="1" spans="1:26">
      <c r="A7" s="25" t="s">
        <v>12</v>
      </c>
      <c r="C7" s="16"/>
      <c r="D7" s="25">
        <v>21</v>
      </c>
      <c r="E7" s="25">
        <v>21</v>
      </c>
      <c r="F7" s="25">
        <v>17</v>
      </c>
      <c r="G7" s="25">
        <v>1.1</v>
      </c>
      <c r="H7" s="17">
        <f t="shared" si="0"/>
        <v>1.4994</v>
      </c>
      <c r="I7" s="17">
        <f t="shared" si="1"/>
        <v>0.007497</v>
      </c>
      <c r="J7" s="18"/>
      <c r="P7" s="19">
        <f t="shared" si="2"/>
        <v>0</v>
      </c>
      <c r="Q7" s="20">
        <v>10</v>
      </c>
      <c r="R7" s="21">
        <f t="shared" si="8"/>
        <v>10.19592</v>
      </c>
      <c r="S7">
        <v>6.8</v>
      </c>
      <c r="T7">
        <f t="shared" si="3"/>
        <v>20.19592</v>
      </c>
      <c r="U7" s="22">
        <f t="shared" si="4"/>
        <v>3.26698705882353</v>
      </c>
      <c r="V7" s="22">
        <f t="shared" si="5"/>
        <v>3.86098470588235</v>
      </c>
      <c r="W7"/>
      <c r="X7" s="2">
        <f t="shared" si="6"/>
        <v>3.3323268</v>
      </c>
      <c r="Y7" s="23">
        <f t="shared" si="7"/>
        <v>4.065438696</v>
      </c>
      <c r="Z7" s="2"/>
    </row>
    <row r="8" ht="80" customHeight="1" spans="1:26">
      <c r="A8" s="25" t="s">
        <v>11</v>
      </c>
      <c r="C8" s="16"/>
      <c r="D8" s="25">
        <v>21</v>
      </c>
      <c r="E8" s="25">
        <v>21</v>
      </c>
      <c r="F8" s="25">
        <v>17</v>
      </c>
      <c r="G8" s="25">
        <v>1.2</v>
      </c>
      <c r="H8" s="17">
        <f t="shared" si="0"/>
        <v>1.4994</v>
      </c>
      <c r="I8" s="17">
        <f t="shared" si="1"/>
        <v>0.007497</v>
      </c>
      <c r="J8" s="18"/>
      <c r="L8">
        <v>10</v>
      </c>
      <c r="P8" s="19">
        <f t="shared" si="2"/>
        <v>10</v>
      </c>
      <c r="Q8" s="20">
        <v>10</v>
      </c>
      <c r="R8" s="21">
        <f t="shared" si="8"/>
        <v>10.19592</v>
      </c>
      <c r="S8">
        <v>6.8</v>
      </c>
      <c r="T8">
        <f t="shared" si="3"/>
        <v>30.19592</v>
      </c>
      <c r="U8" s="22">
        <f t="shared" si="4"/>
        <v>4.88463411764706</v>
      </c>
      <c r="V8" s="22">
        <f t="shared" si="5"/>
        <v>5.77274941176471</v>
      </c>
      <c r="W8"/>
      <c r="X8" s="2">
        <f t="shared" si="6"/>
        <v>4.9823268</v>
      </c>
      <c r="Y8" s="23">
        <f t="shared" si="7"/>
        <v>6.078438696</v>
      </c>
      <c r="Z8" s="2"/>
    </row>
    <row r="9" ht="80" customHeight="1" spans="1:26">
      <c r="A9" s="25" t="s">
        <v>8</v>
      </c>
      <c r="C9" s="16"/>
      <c r="D9" s="25">
        <v>21</v>
      </c>
      <c r="E9" s="25">
        <v>21</v>
      </c>
      <c r="F9" s="25">
        <v>17</v>
      </c>
      <c r="G9" s="25">
        <v>1.6</v>
      </c>
      <c r="H9" s="17">
        <f t="shared" si="0"/>
        <v>1.4994</v>
      </c>
      <c r="I9" s="17">
        <f t="shared" si="1"/>
        <v>0.007497</v>
      </c>
      <c r="J9" s="18"/>
      <c r="L9">
        <v>12</v>
      </c>
      <c r="P9" s="19">
        <f t="shared" si="2"/>
        <v>12</v>
      </c>
      <c r="Q9" s="20">
        <v>10</v>
      </c>
      <c r="R9" s="21">
        <f t="shared" si="8"/>
        <v>10.19592</v>
      </c>
      <c r="S9">
        <v>6.8</v>
      </c>
      <c r="T9">
        <f t="shared" si="3"/>
        <v>32.19592</v>
      </c>
      <c r="U9" s="22">
        <f t="shared" si="4"/>
        <v>5.20816352941177</v>
      </c>
      <c r="V9" s="22">
        <f t="shared" si="5"/>
        <v>6.15510235294118</v>
      </c>
      <c r="W9"/>
      <c r="X9" s="2">
        <f t="shared" si="6"/>
        <v>5.3123268</v>
      </c>
      <c r="Y9" s="23">
        <f t="shared" si="7"/>
        <v>6.481038696</v>
      </c>
      <c r="Z9" s="2"/>
    </row>
    <row r="10" ht="80" customHeight="1" spans="1:26">
      <c r="A10" s="27" t="s">
        <v>486</v>
      </c>
      <c r="C10" s="15"/>
      <c r="D10" s="25">
        <v>23</v>
      </c>
      <c r="E10" s="25">
        <v>23</v>
      </c>
      <c r="F10" s="25">
        <v>11</v>
      </c>
      <c r="G10" s="14">
        <v>0.68</v>
      </c>
      <c r="H10" s="17">
        <f t="shared" si="0"/>
        <v>1.1638</v>
      </c>
      <c r="I10" s="17">
        <f t="shared" si="1"/>
        <v>0.005819</v>
      </c>
      <c r="J10" s="18"/>
      <c r="P10" s="19">
        <f t="shared" si="2"/>
        <v>0</v>
      </c>
      <c r="Q10" s="20">
        <v>10</v>
      </c>
      <c r="R10" s="21">
        <f t="shared" si="8"/>
        <v>7.91384</v>
      </c>
      <c r="S10">
        <v>6.8</v>
      </c>
      <c r="T10">
        <f t="shared" si="3"/>
        <v>17.91384</v>
      </c>
      <c r="U10" s="22">
        <f t="shared" si="4"/>
        <v>2.89782705882353</v>
      </c>
      <c r="V10" s="22">
        <f t="shared" si="5"/>
        <v>3.42470470588235</v>
      </c>
      <c r="W10"/>
      <c r="X10" s="2">
        <f t="shared" si="6"/>
        <v>2.9557836</v>
      </c>
      <c r="Y10" s="23">
        <f t="shared" si="7"/>
        <v>3.606055992</v>
      </c>
      <c r="Z10" s="2"/>
    </row>
    <row r="11" ht="80" customHeight="1" spans="1:26">
      <c r="A11" s="28" t="s">
        <v>488</v>
      </c>
      <c r="C11" s="15"/>
      <c r="D11" s="25">
        <v>10</v>
      </c>
      <c r="E11" s="25">
        <v>6</v>
      </c>
      <c r="F11" s="25">
        <v>58</v>
      </c>
      <c r="G11" s="14">
        <v>0.85</v>
      </c>
      <c r="H11" s="17">
        <f t="shared" si="0"/>
        <v>0.696</v>
      </c>
      <c r="I11" s="17">
        <f t="shared" si="1"/>
        <v>0.00348</v>
      </c>
      <c r="J11" s="18"/>
      <c r="P11" s="19">
        <f t="shared" si="2"/>
        <v>0</v>
      </c>
      <c r="Q11" s="20">
        <v>10</v>
      </c>
      <c r="R11" s="21">
        <f t="shared" si="8"/>
        <v>4.7328</v>
      </c>
      <c r="S11">
        <v>6.8</v>
      </c>
      <c r="T11">
        <f t="shared" si="3"/>
        <v>14.7328</v>
      </c>
      <c r="U11" s="22">
        <f t="shared" si="4"/>
        <v>2.38324705882353</v>
      </c>
      <c r="V11" s="22">
        <f t="shared" si="5"/>
        <v>2.81656470588235</v>
      </c>
      <c r="W11"/>
      <c r="X11" s="2">
        <f t="shared" si="6"/>
        <v>2.430912</v>
      </c>
      <c r="Y11" s="23">
        <f t="shared" si="7"/>
        <v>2.96571264</v>
      </c>
      <c r="Z11" s="2"/>
    </row>
    <row r="12" ht="80" customHeight="1" spans="1:26">
      <c r="A12" s="27" t="s">
        <v>163</v>
      </c>
      <c r="C12" s="15"/>
      <c r="D12" s="25">
        <v>41</v>
      </c>
      <c r="E12" s="25">
        <v>12</v>
      </c>
      <c r="F12" s="25">
        <v>12</v>
      </c>
      <c r="G12" s="25">
        <v>1</v>
      </c>
      <c r="H12" s="17">
        <f t="shared" si="0"/>
        <v>1.1808</v>
      </c>
      <c r="I12" s="17">
        <f t="shared" si="1"/>
        <v>0.005904</v>
      </c>
      <c r="J12" s="18"/>
      <c r="K12">
        <f>3.5*3</f>
        <v>10.5</v>
      </c>
      <c r="L12">
        <v>6</v>
      </c>
      <c r="M12">
        <f>7+3*5+1.5</f>
        <v>23.5</v>
      </c>
      <c r="N12">
        <v>2</v>
      </c>
      <c r="O12">
        <v>2</v>
      </c>
      <c r="P12" s="19">
        <f t="shared" si="2"/>
        <v>44</v>
      </c>
      <c r="Q12" s="20">
        <v>10</v>
      </c>
      <c r="R12" s="21">
        <f t="shared" si="8"/>
        <v>8.02944</v>
      </c>
      <c r="S12">
        <v>6.8</v>
      </c>
      <c r="T12">
        <f t="shared" si="3"/>
        <v>62.02944</v>
      </c>
      <c r="U12" s="22">
        <f t="shared" si="4"/>
        <v>10.0341741176471</v>
      </c>
      <c r="V12" s="22">
        <f t="shared" si="5"/>
        <v>11.8585694117647</v>
      </c>
      <c r="W12"/>
      <c r="X12" s="2">
        <f t="shared" si="6"/>
        <v>10.2348576</v>
      </c>
      <c r="Y12" s="23">
        <f t="shared" si="7"/>
        <v>12.486526272</v>
      </c>
      <c r="Z12" s="2"/>
    </row>
    <row r="13" ht="35" customHeight="1" spans="1:26">
      <c r="A13" s="27"/>
      <c r="C13" s="27"/>
      <c r="D13" s="27"/>
      <c r="E13" s="27"/>
      <c r="F13" s="27"/>
      <c r="G13" s="27"/>
      <c r="H13" s="17">
        <f t="shared" si="0"/>
        <v>0</v>
      </c>
      <c r="I13" s="17">
        <f t="shared" si="1"/>
        <v>0</v>
      </c>
      <c r="J13" s="18"/>
      <c r="L13">
        <v>10</v>
      </c>
      <c r="M13">
        <v>8</v>
      </c>
      <c r="N13">
        <v>2</v>
      </c>
      <c r="O13">
        <v>8</v>
      </c>
      <c r="P13" s="19">
        <f t="shared" si="2"/>
        <v>28</v>
      </c>
      <c r="Q13" s="20">
        <v>10</v>
      </c>
      <c r="R13" s="21">
        <f t="shared" si="8"/>
        <v>0</v>
      </c>
      <c r="S13">
        <v>6.8</v>
      </c>
      <c r="T13">
        <f t="shared" si="3"/>
        <v>38</v>
      </c>
      <c r="U13" s="22">
        <f t="shared" si="4"/>
        <v>6.14705882352941</v>
      </c>
      <c r="V13" s="22">
        <f t="shared" si="5"/>
        <v>7.26470588235294</v>
      </c>
      <c r="W13"/>
      <c r="X13" s="2">
        <f t="shared" si="6"/>
        <v>6.27</v>
      </c>
      <c r="Y13" s="23">
        <f t="shared" si="7"/>
        <v>7.6494</v>
      </c>
      <c r="Z13" s="2"/>
    </row>
    <row r="14" ht="35" customHeight="1" spans="1:26">
      <c r="A14" s="6"/>
      <c r="C14" s="29" t="s">
        <v>591</v>
      </c>
      <c r="D14" s="30">
        <v>1</v>
      </c>
      <c r="E14" s="30">
        <v>200</v>
      </c>
      <c r="F14" s="25">
        <v>1.1</v>
      </c>
      <c r="G14" s="25">
        <v>32</v>
      </c>
      <c r="H14" s="17">
        <f t="shared" si="0"/>
        <v>0.044</v>
      </c>
      <c r="I14" s="17">
        <f t="shared" si="1"/>
        <v>0.00022</v>
      </c>
      <c r="J14" s="18"/>
      <c r="L14">
        <v>12</v>
      </c>
      <c r="M14">
        <v>8</v>
      </c>
      <c r="N14">
        <v>2</v>
      </c>
      <c r="O14">
        <v>4.5</v>
      </c>
      <c r="P14" s="19">
        <f t="shared" si="2"/>
        <v>26.5</v>
      </c>
      <c r="Q14" s="20">
        <v>10</v>
      </c>
      <c r="R14" s="21">
        <f t="shared" si="8"/>
        <v>0.2992</v>
      </c>
      <c r="S14">
        <v>6.8</v>
      </c>
      <c r="T14">
        <f t="shared" si="3"/>
        <v>36.7992</v>
      </c>
      <c r="U14" s="22">
        <f t="shared" si="4"/>
        <v>5.95281176470588</v>
      </c>
      <c r="V14" s="22">
        <f t="shared" si="5"/>
        <v>7.03514117647059</v>
      </c>
      <c r="W14"/>
      <c r="X14" s="2">
        <f t="shared" si="6"/>
        <v>6.071868</v>
      </c>
      <c r="Y14" s="23">
        <f t="shared" si="7"/>
        <v>7.40767896</v>
      </c>
      <c r="Z14" s="2"/>
    </row>
    <row r="15" ht="35" customHeight="1" spans="1:26">
      <c r="A15" s="6"/>
      <c r="C15" s="29"/>
      <c r="D15" s="30">
        <v>201</v>
      </c>
      <c r="E15" s="30">
        <v>300</v>
      </c>
      <c r="F15" s="25">
        <v>1.7</v>
      </c>
      <c r="G15" s="25">
        <v>42</v>
      </c>
      <c r="H15" s="17">
        <f t="shared" si="0"/>
        <v>20.502</v>
      </c>
      <c r="I15" s="17">
        <f t="shared" si="1"/>
        <v>0.10251</v>
      </c>
      <c r="J15" s="18"/>
      <c r="L15">
        <v>8</v>
      </c>
      <c r="M15">
        <v>8</v>
      </c>
      <c r="N15">
        <v>2</v>
      </c>
      <c r="O15">
        <v>3.5</v>
      </c>
      <c r="P15" s="19">
        <f t="shared" si="2"/>
        <v>21.5</v>
      </c>
      <c r="Q15" s="20">
        <v>10</v>
      </c>
      <c r="R15" s="21">
        <f t="shared" si="8"/>
        <v>139.4136</v>
      </c>
      <c r="S15">
        <v>6.8</v>
      </c>
      <c r="T15">
        <f t="shared" si="3"/>
        <v>170.9136</v>
      </c>
      <c r="U15" s="22">
        <f t="shared" si="4"/>
        <v>27.6477882352941</v>
      </c>
      <c r="V15" s="22">
        <f t="shared" si="5"/>
        <v>32.6746588235294</v>
      </c>
      <c r="W15"/>
      <c r="X15" s="2">
        <f t="shared" si="6"/>
        <v>28.200744</v>
      </c>
      <c r="Y15" s="23">
        <f t="shared" si="7"/>
        <v>34.40490768</v>
      </c>
      <c r="Z15" s="2"/>
    </row>
    <row r="16" spans="1:26">
      <c r="D16" s="27"/>
      <c r="E16" s="27"/>
      <c r="F16" s="27"/>
      <c r="G16" s="27"/>
      <c r="H16" s="17">
        <f t="shared" si="0"/>
        <v>0</v>
      </c>
      <c r="I16" s="17">
        <f t="shared" si="1"/>
        <v>0</v>
      </c>
      <c r="J16" s="18"/>
      <c r="P16" s="19">
        <f t="shared" si="2"/>
        <v>0</v>
      </c>
      <c r="Q16" s="20">
        <v>10</v>
      </c>
      <c r="R16" s="21">
        <f t="shared" si="8"/>
        <v>0</v>
      </c>
      <c r="S16">
        <v>6.8</v>
      </c>
      <c r="T16">
        <f t="shared" si="3"/>
        <v>10</v>
      </c>
      <c r="U16" s="22">
        <f t="shared" si="4"/>
        <v>1.61764705882353</v>
      </c>
      <c r="V16" s="22">
        <f t="shared" si="5"/>
        <v>1.91176470588235</v>
      </c>
      <c r="W16"/>
      <c r="X16" s="2">
        <f t="shared" si="6"/>
        <v>1.65</v>
      </c>
      <c r="Y16" s="23">
        <f t="shared" si="7"/>
        <v>2.013</v>
      </c>
      <c r="Z16" s="2"/>
    </row>
    <row r="17" spans="4:26">
      <c r="D17" s="27"/>
      <c r="E17" s="27"/>
      <c r="F17" s="27"/>
      <c r="G17" s="27"/>
      <c r="H17" s="17">
        <f t="shared" si="0"/>
        <v>0</v>
      </c>
      <c r="I17" s="17">
        <f t="shared" si="1"/>
        <v>0</v>
      </c>
      <c r="J17" s="18"/>
      <c r="P17" s="19">
        <f t="shared" si="2"/>
        <v>0</v>
      </c>
      <c r="Q17" s="20">
        <v>10</v>
      </c>
      <c r="R17" s="21">
        <f t="shared" si="8"/>
        <v>0</v>
      </c>
      <c r="S17">
        <v>6.8</v>
      </c>
      <c r="T17">
        <f t="shared" si="3"/>
        <v>10</v>
      </c>
      <c r="U17" s="22">
        <f t="shared" si="4"/>
        <v>1.61764705882353</v>
      </c>
      <c r="V17" s="22">
        <f t="shared" si="5"/>
        <v>1.91176470588235</v>
      </c>
      <c r="W17"/>
      <c r="X17" s="2">
        <f t="shared" si="6"/>
        <v>1.65</v>
      </c>
      <c r="Y17" s="23">
        <f t="shared" si="7"/>
        <v>2.013</v>
      </c>
      <c r="Z17" s="2"/>
    </row>
    <row r="18" spans="4:26">
      <c r="D18" s="27"/>
      <c r="E18" s="27"/>
      <c r="F18" s="27"/>
      <c r="G18" s="27"/>
    </row>
    <row r="19" spans="4:26">
      <c r="D19" s="27"/>
      <c r="E19" s="27"/>
      <c r="F19" s="27"/>
      <c r="G19" s="27"/>
    </row>
    <row r="20" spans="4:26">
      <c r="D20" s="27"/>
      <c r="E20" s="27"/>
      <c r="F20" s="27"/>
      <c r="G20" s="27"/>
    </row>
    <row r="21" spans="4:26">
      <c r="D21" s="27"/>
      <c r="E21" s="27"/>
      <c r="F21" s="27"/>
      <c r="G21" s="27"/>
    </row>
    <row r="22" spans="4:26">
      <c r="D22" s="27"/>
      <c r="E22" s="27"/>
      <c r="F22" s="27"/>
      <c r="G22" s="27"/>
    </row>
    <row r="23" spans="4:26">
      <c r="D23" s="27"/>
      <c r="E23" s="27"/>
      <c r="F23" s="27"/>
      <c r="G23" s="27"/>
    </row>
    <row r="24" spans="4:26">
      <c r="D24" s="27"/>
      <c r="E24" s="27"/>
      <c r="F24" s="27"/>
      <c r="G24" s="27"/>
    </row>
    <row r="25" spans="4:26">
      <c r="D25" s="27"/>
      <c r="E25" s="27"/>
      <c r="F25" s="27"/>
      <c r="G25" s="27"/>
    </row>
    <row r="26" spans="4:26">
      <c r="D26" s="27"/>
      <c r="E26" s="27"/>
      <c r="F26" s="27"/>
      <c r="G26" s="27"/>
    </row>
    <row r="27" spans="4:26">
      <c r="D27" s="27"/>
      <c r="E27" s="27"/>
      <c r="F27" s="27"/>
      <c r="G27" s="27"/>
    </row>
    <row r="28" spans="4:26">
      <c r="D28" s="27"/>
      <c r="E28" s="27"/>
      <c r="F28" s="27"/>
      <c r="G28" s="27"/>
    </row>
    <row r="29" spans="4:26">
      <c r="D29" s="27"/>
      <c r="E29" s="27"/>
      <c r="F29" s="27"/>
      <c r="G29" s="27"/>
    </row>
    <row r="30" spans="4:26">
      <c r="D30" s="27"/>
      <c r="E30" s="27"/>
      <c r="F30" s="27"/>
      <c r="G30" s="27"/>
    </row>
    <row r="31" spans="4:26">
      <c r="D31" s="27"/>
      <c r="E31" s="27"/>
      <c r="F31" s="27"/>
      <c r="G31" s="27"/>
    </row>
    <row r="32" spans="4:26">
      <c r="D32" s="27"/>
      <c r="E32" s="27"/>
      <c r="F32" s="27"/>
      <c r="G32" s="27"/>
    </row>
    <row r="33" spans="4:7">
      <c r="D33" s="27"/>
      <c r="E33" s="27"/>
      <c r="F33" s="27"/>
      <c r="G33" s="27"/>
    </row>
    <row r="34" spans="4:7">
      <c r="D34" s="27"/>
      <c r="E34" s="27"/>
      <c r="F34" s="27"/>
      <c r="G34" s="27"/>
    </row>
  </sheetData>
  <mergeCells count="1">
    <mergeCell ref="C14:C15"/>
  </mergeCells>
  <pageMargins left="0.156944444444444" right="0.196527777777778" top="0.393055555555556" bottom="0.354166666666667" header="0.236111111111111" footer="0.196527777777778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S5"/>
  <sheetViews>
    <sheetView workbookViewId="0">
      <selection activeCell="P4" sqref="P4"/>
    </sheetView>
  </sheetViews>
  <sheetFormatPr defaultColWidth="9" defaultRowHeight="13.5" outlineLevelRow="4"/>
  <cols>
    <col min="4" max="4" width="9.5" customWidth="1"/>
    <col min="5" max="5" width="10.5" customWidth="1"/>
    <col min="7" max="7" width="9.375" customWidth="1"/>
    <col min="8" max="8" width="9.625" customWidth="1"/>
    <col min="9" max="9" width="10" customWidth="1"/>
    <col min="16" max="16" width="10.5" customWidth="1"/>
  </cols>
  <sheetData>
    <row r="4" spans="3:19">
      <c r="C4" t="s">
        <v>592</v>
      </c>
      <c r="D4" t="s">
        <v>543</v>
      </c>
      <c r="E4" t="s">
        <v>544</v>
      </c>
      <c r="F4" t="s">
        <v>545</v>
      </c>
      <c r="G4" t="s">
        <v>587</v>
      </c>
      <c r="H4" t="s">
        <v>547</v>
      </c>
      <c r="I4" t="s">
        <v>588</v>
      </c>
      <c r="J4" t="s">
        <v>548</v>
      </c>
      <c r="K4" t="s">
        <v>550</v>
      </c>
      <c r="M4" t="s">
        <v>593</v>
      </c>
      <c r="N4" t="s">
        <v>594</v>
      </c>
      <c r="O4" t="s">
        <v>595</v>
      </c>
      <c r="P4" t="s">
        <v>557</v>
      </c>
      <c r="R4" t="s">
        <v>589</v>
      </c>
      <c r="S4" t="s">
        <v>590</v>
      </c>
    </row>
    <row r="5" spans="3:19">
      <c r="K5">
        <v>6.8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实时库存</vt:lpstr>
      <vt:lpstr>0708</vt:lpstr>
      <vt:lpstr>Sum All</vt:lpstr>
      <vt:lpstr>0814 </vt:lpstr>
      <vt:lpstr>0814-1</vt:lpstr>
      <vt:lpstr>1115</vt:lpstr>
      <vt:lpstr>251227</vt:lpstr>
      <vt:lpstr>计算公式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方乐伟</cp:lastModifiedBy>
  <dcterms:created xsi:type="dcterms:W3CDTF">2023-05-12T11:15:00Z</dcterms:created>
  <dcterms:modified xsi:type="dcterms:W3CDTF">2026-01-07T13:02:59Z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5AE9591C021A48C599A4C14BD38E977B_13</vt:lpwstr>
  </property>
  <property fmtid="{D5CDD505-2E9C-101B-9397-08002B2CF9AE}" pid="4" name="CalculationRule">
    <vt:i4>0</vt:i4>
  </property>
</Properties>
</file>